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ns.UO\Desktop\МДОУ №2 Дивеева\ПФХД\2023\"/>
    </mc:Choice>
  </mc:AlternateContent>
  <bookViews>
    <workbookView xWindow="0" yWindow="0" windowWidth="19200" windowHeight="11490" activeTab="4"/>
  </bookViews>
  <sheets>
    <sheet name="Лист1" sheetId="1" r:id="rId1"/>
    <sheet name="Лист2 нов" sheetId="6" r:id="rId2"/>
    <sheet name="Лист3 нов" sheetId="7" r:id="rId3"/>
    <sheet name="Расчет листы 1,3-5" sheetId="4" r:id="rId4"/>
    <sheet name="Расчет листы 2" sheetId="5" r:id="rId5"/>
  </sheets>
  <definedNames>
    <definedName name="_xlnm.Print_Area" localSheetId="0">Лист1!$A$1:$H$38</definedName>
    <definedName name="_xlnm.Print_Area" localSheetId="1">'Лист2 нов'!$A$1:$H$71</definedName>
    <definedName name="_xlnm.Print_Area" localSheetId="2">'Лист3 нов'!$A$1:$I$35</definedName>
    <definedName name="_xlnm.Print_Area" localSheetId="3">'Расчет листы 1,3-5'!$A$1:$J$178</definedName>
    <definedName name="_xlnm.Print_Area" localSheetId="4">'Расчет листы 2'!$A$1:$K$33</definedName>
  </definedNames>
  <calcPr calcId="162913"/>
</workbook>
</file>

<file path=xl/calcChain.xml><?xml version="1.0" encoding="utf-8"?>
<calcChain xmlns="http://schemas.openxmlformats.org/spreadsheetml/2006/main">
  <c r="H169" i="4" l="1"/>
  <c r="M171" i="4" l="1"/>
  <c r="I136" i="4"/>
  <c r="H124" i="4"/>
  <c r="K169" i="4" l="1"/>
  <c r="J49" i="4"/>
  <c r="K170" i="4"/>
  <c r="K172" i="4" l="1"/>
  <c r="K167" i="4"/>
  <c r="K6" i="4" s="1"/>
  <c r="M25" i="5" l="1"/>
  <c r="G12" i="7"/>
  <c r="K175" i="4" l="1"/>
  <c r="K177" i="4" s="1"/>
  <c r="H103" i="4"/>
  <c r="H94" i="4"/>
  <c r="H86" i="4"/>
  <c r="H12" i="7"/>
  <c r="F12" i="7"/>
  <c r="E10" i="6"/>
  <c r="G10" i="6"/>
  <c r="F10" i="6"/>
  <c r="G44" i="6"/>
  <c r="F44" i="6"/>
  <c r="E55" i="6"/>
  <c r="G28" i="6"/>
  <c r="F28" i="6"/>
  <c r="E28" i="6"/>
  <c r="J7" i="6" l="1"/>
  <c r="J70" i="4" l="1"/>
  <c r="J68" i="4"/>
  <c r="J72" i="4"/>
  <c r="J26" i="6"/>
  <c r="J75" i="4" l="1"/>
  <c r="K32" i="6"/>
  <c r="L31" i="6" s="1"/>
  <c r="J56" i="6" l="1"/>
  <c r="H5" i="7"/>
  <c r="H25" i="7" s="1"/>
  <c r="G5" i="7"/>
  <c r="G25" i="7" s="1"/>
  <c r="M15" i="7"/>
  <c r="K10" i="5" l="1"/>
  <c r="K12" i="5"/>
  <c r="J61" i="4" l="1"/>
  <c r="J60" i="4"/>
  <c r="J59" i="4"/>
  <c r="J56" i="4" s="1"/>
  <c r="J53" i="4"/>
  <c r="J48" i="4"/>
  <c r="J47" i="4"/>
  <c r="J46" i="4"/>
  <c r="J44" i="4" s="1"/>
  <c r="J41" i="4"/>
  <c r="F59" i="6"/>
  <c r="G59" i="6" s="1"/>
  <c r="E44" i="6"/>
  <c r="E27" i="6" s="1"/>
  <c r="F5" i="7"/>
  <c r="F55" i="6" l="1"/>
  <c r="F27" i="6" s="1"/>
  <c r="I28" i="6" s="1"/>
  <c r="H10" i="5" l="1"/>
  <c r="E10" i="5" s="1"/>
  <c r="H8" i="5"/>
  <c r="K32" i="5"/>
  <c r="E9" i="5"/>
  <c r="E8" i="5" s="1"/>
  <c r="K8" i="5" s="1"/>
  <c r="E11" i="5"/>
  <c r="E14" i="5"/>
  <c r="E13" i="5"/>
  <c r="K31" i="5"/>
  <c r="K29" i="5"/>
  <c r="K28" i="5"/>
  <c r="K27" i="5"/>
  <c r="E31" i="5"/>
  <c r="E30" i="5"/>
  <c r="E29" i="5"/>
  <c r="E28" i="5"/>
  <c r="E27" i="5"/>
  <c r="E26" i="5"/>
  <c r="K26" i="5" s="1"/>
  <c r="E25" i="5"/>
  <c r="K25" i="5" s="1"/>
  <c r="E12" i="5" l="1"/>
  <c r="K15" i="5"/>
  <c r="O33" i="6" l="1"/>
  <c r="I12" i="5" l="1"/>
  <c r="H12" i="5"/>
  <c r="F12" i="5"/>
  <c r="J10" i="5"/>
  <c r="I10" i="5"/>
  <c r="J8" i="5"/>
  <c r="I8" i="5"/>
  <c r="G8" i="5"/>
  <c r="F25" i="7" l="1"/>
  <c r="M5" i="6"/>
  <c r="G55" i="6" l="1"/>
  <c r="G27" i="6" s="1"/>
  <c r="J28" i="6" s="1"/>
  <c r="G16" i="6" l="1"/>
  <c r="G7" i="6" s="1"/>
  <c r="F16" i="6"/>
  <c r="F7" i="6" s="1"/>
  <c r="E16" i="6"/>
  <c r="E7" i="6" s="1"/>
  <c r="J10" i="6" s="1"/>
  <c r="H151" i="4"/>
  <c r="J143" i="4" l="1"/>
  <c r="J110" i="4"/>
  <c r="J33" i="4" l="1"/>
</calcChain>
</file>

<file path=xl/sharedStrings.xml><?xml version="1.0" encoding="utf-8"?>
<sst xmlns="http://schemas.openxmlformats.org/spreadsheetml/2006/main" count="499" uniqueCount="334">
  <si>
    <t>Приложение</t>
  </si>
  <si>
    <t>к Порядку составления и утверждения плана финансово-хозяйственной деятельности муниципальных бюджетных учреждений Ряжского муниципального района                      Рязанской области</t>
  </si>
  <si>
    <t>Утверждаю</t>
  </si>
  <si>
    <t>(наименование должности лица,           утверждающего документ)</t>
  </si>
  <si>
    <t>(наименование учреждения)</t>
  </si>
  <si>
    <t>(подпись)</t>
  </si>
  <si>
    <t>(расшифровка подписи)</t>
  </si>
  <si>
    <t>Коды</t>
  </si>
  <si>
    <t>Дата</t>
  </si>
  <si>
    <t>по Сводному реестру</t>
  </si>
  <si>
    <t>глава по БК</t>
  </si>
  <si>
    <t>ИНН</t>
  </si>
  <si>
    <t>КПП</t>
  </si>
  <si>
    <t>по ОКЕИ</t>
  </si>
  <si>
    <t>Управление образования и молодежной политики муниципального образования - Ряжский муниципальный район Рязанской области</t>
  </si>
  <si>
    <t>Орган, осуществляющий функциии полномочия                                                       учредителя</t>
  </si>
  <si>
    <t>Учреждение</t>
  </si>
  <si>
    <t>Единица изерения: руб</t>
  </si>
  <si>
    <t>Раздел 1. Поступления и выплаты</t>
  </si>
  <si>
    <t>Наименование показателя</t>
  </si>
  <si>
    <t>Код строки</t>
  </si>
  <si>
    <t xml:space="preserve">Код по бюджетной классификации Российской Федерации </t>
  </si>
  <si>
    <t>Аналитический код</t>
  </si>
  <si>
    <t>Сумма</t>
  </si>
  <si>
    <t>за пределами планового периода</t>
  </si>
  <si>
    <t>X</t>
  </si>
  <si>
    <t>Доходы, всего:</t>
  </si>
  <si>
    <t>в том числе: доходы от собственности, всего</t>
  </si>
  <si>
    <t>в том числе:</t>
  </si>
  <si>
    <t>доходы от оказания услуг, работ, компенсации затрат учреждений, всего</t>
  </si>
  <si>
    <t>в том числе: субсидии на финансовое обеспечение выполнения муниципального задания за счет средств бюджета Ряжского муниципального района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</si>
  <si>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</si>
  <si>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</si>
  <si>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прочие доходы, всего</t>
  </si>
  <si>
    <t>в том числе: целевые субсидии</t>
  </si>
  <si>
    <t>субсидии на осуществление капитальных вложений</t>
  </si>
  <si>
    <t>доходы от операций с активами, всего</t>
  </si>
  <si>
    <t>из них:</t>
  </si>
  <si>
    <t>увеличение остатков денежных средств за счет возврата дебиторской задолженности прошлых лет</t>
  </si>
  <si>
    <t>Расходы, всего</t>
  </si>
  <si>
    <t>в том числе: на выплаты персоналу, всего</t>
  </si>
  <si>
    <t>в том числе: оплата труда</t>
  </si>
  <si>
    <t>прочие выплаты персоналу, в том числе компенсационного характера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</si>
  <si>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</si>
  <si>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в том числе: на выплаты по оплате труда</t>
  </si>
  <si>
    <t>на иные выплаты работникам</t>
  </si>
  <si>
    <t>социальные и иные выплаты населению, всего</t>
  </si>
  <si>
    <t>в том числе: социальные выплаты гражданам, кроме публичных нормативных социальных выплат</t>
  </si>
  <si>
    <t>из них: пособия, компенсации и иные социальные выплаты гражданам, кроме публичных нормативных обязательств</t>
  </si>
  <si>
    <t>на премирование физических лиц за достижения в области культуры,</t>
  </si>
  <si>
    <t>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</si>
  <si>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уплата налогов, сборов и иных платежей, всего</t>
  </si>
  <si>
    <t>из них: налог на имущество организаций и земельный налог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</si>
  <si>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</si>
  <si>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</si>
  <si>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безвозмездные перечисления организациям и физическим лицам, всего</t>
  </si>
  <si>
    <t>прочие выплаты (кроме выплат на закупку товаров, работ, услуг)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</si>
  <si>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</si>
  <si>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закупку товаров, работ, услуг в целях капитального ремонта муниципального имущества</t>
  </si>
  <si>
    <t>прочую закупку товаров, работ и услуг, всего</t>
  </si>
  <si>
    <t>капитальные вложения в объекты муниципальной собственности, всего</t>
  </si>
  <si>
    <t>в том числе: приобретение объектов недвижимого имущества муниципальными учреждениями</t>
  </si>
  <si>
    <t>строительство (реконструкция) объектов недвижимого имущества муниципальными учреждениями</t>
  </si>
  <si>
    <t>из них: возврат в бюджет средств субсидии</t>
  </si>
  <si>
    <t xml:space="preserve">Остаток средств на начало текущего финансового года </t>
  </si>
  <si>
    <t xml:space="preserve">Остаток средств на конец текущего финансового года </t>
  </si>
  <si>
    <t>прочие поступления, всего</t>
  </si>
  <si>
    <t>расходы на закупку товаров, работ, услуг, всего</t>
  </si>
  <si>
    <t xml:space="preserve">Выплаты, уменьшающие доход, всего </t>
  </si>
  <si>
    <t xml:space="preserve">в том числе: налог на прибыль </t>
  </si>
  <si>
    <t xml:space="preserve">налог на добавленную стоимость </t>
  </si>
  <si>
    <t xml:space="preserve">прочие налоги, уменьшающие доход </t>
  </si>
  <si>
    <t xml:space="preserve">Прочие выплаты, всего </t>
  </si>
  <si>
    <t>После заполнения, уберите цвет</t>
  </si>
  <si>
    <t>NN пп</t>
  </si>
  <si>
    <t>Коды строк</t>
  </si>
  <si>
    <t>Год начала закупки</t>
  </si>
  <si>
    <t>1.1.</t>
  </si>
  <si>
    <t>1.2.</t>
  </si>
  <si>
    <t>по контрактам (договорам), планируемым к заключению в соответствующем финансовом году без применения норм Федерального закона N 44-ФЗ</t>
  </si>
  <si>
    <t>1.3.</t>
  </si>
  <si>
    <t>1.4.</t>
  </si>
  <si>
    <t>в том числе: за счет субсидий, предоставляемых на финансовое обеспечение выполнения муниципального задания</t>
  </si>
  <si>
    <t>1.4.1.1.</t>
  </si>
  <si>
    <t>в том числе: в соответствии с Федеральным законом N 44-ФЗ</t>
  </si>
  <si>
    <t>1.4.2.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</si>
  <si>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</si>
  <si>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</si>
  <si>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1.4.3.</t>
  </si>
  <si>
    <t xml:space="preserve">за счет субсидий, предоставляемых на осуществление капитальных вложений </t>
  </si>
  <si>
    <t>1.4.3.1</t>
  </si>
  <si>
    <t>1.4.4.</t>
  </si>
  <si>
    <t>за счет прочих источников финансового обеспечения</t>
  </si>
  <si>
    <t>1.4.4.1.</t>
  </si>
  <si>
    <t>2.</t>
  </si>
  <si>
    <t>в том числе по году начала закупки:</t>
  </si>
  <si>
    <t xml:space="preserve">Выплаты на закупку товаров, работ, услуг, всего </t>
  </si>
  <si>
    <t>1.4.1.</t>
  </si>
  <si>
    <t xml:space="preserve">в том числе: в соответствии с Федеральным законом N 44-ФЗ 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</si>
  <si>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</si>
  <si>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по контрактам (договорам), планируемым к заключению в соответствующем финансовом году с учетом требований Федерального  закона N 44-ФЗ</t>
  </si>
  <si>
    <t xml:space="preserve">в том числе: по контрактам (договорам), заключенным до начала текущего финансового года без применения норм Федерального  закона от 5 апреля 2013 г. N 44-ФЗ "О контрактной системе в сфере закупок товаров, работ, услуг для обеспечения государственных и муниципальных нужд" </t>
  </si>
  <si>
    <t>по контрактам (договорам), заключенным до начала текущего финансового года с учетом требований Федерального закона N 44-ФЗ</t>
  </si>
  <si>
    <t xml:space="preserve">      (наименование должности уполномоченного лица органа-учредителя)</t>
  </si>
  <si>
    <t>Исполнитель                      __________         ___________________                  ___________</t>
  </si>
  <si>
    <t xml:space="preserve">                          (должность)              (фамилия, инициалы)              (телефон)</t>
  </si>
  <si>
    <t xml:space="preserve">                           (подпись)            </t>
  </si>
  <si>
    <t>Начальник управления</t>
  </si>
  <si>
    <t xml:space="preserve"> Кирсанова Г.В.</t>
  </si>
  <si>
    <t xml:space="preserve">     </t>
  </si>
  <si>
    <t>№ п/п</t>
  </si>
  <si>
    <t>Наименование расходов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</si>
  <si>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</si>
  <si>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</si>
  <si>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руб.</t>
  </si>
  <si>
    <t>сумма, руб. (гр. 3*гр.4*гр.5)</t>
  </si>
  <si>
    <t>Выплата по уходу за ребенком</t>
  </si>
  <si>
    <t>Итого</t>
  </si>
  <si>
    <t xml:space="preserve">Проезд </t>
  </si>
  <si>
    <t>Командировочные (ночные)</t>
  </si>
  <si>
    <t>Командировочные (суточные)</t>
  </si>
  <si>
    <t>Наименование государственного внебюджетного фонда</t>
  </si>
  <si>
    <t>Размер базы для начисления страховых взносов, руб.</t>
  </si>
  <si>
    <t>Сумма взноса, руб.</t>
  </si>
  <si>
    <t>Страховые взносы в Пенсионный фонд Российской Федерации, всего</t>
  </si>
  <si>
    <t>в том числе: по ставке 22 %</t>
  </si>
  <si>
    <t>по ставке 10%</t>
  </si>
  <si>
    <t>с применением пониженных тарифов взносов в ПФР для отдельных категорий плательщиков</t>
  </si>
  <si>
    <t>Страховые взносы в ФСС, всего</t>
  </si>
  <si>
    <t>2.1.</t>
  </si>
  <si>
    <t>,</t>
  </si>
  <si>
    <t>2.2.</t>
  </si>
  <si>
    <t>С применением ставки взносов в ФСС РФ по ставке 0%</t>
  </si>
  <si>
    <t>2.3.</t>
  </si>
  <si>
    <t>Обязательное социальное страхование от несчастных случаев на производстве и профессиональных заболеваний по ставке 0.2%</t>
  </si>
  <si>
    <t>Страховые взносы в федеральный фонд обязательного медицинского страхования, всего (по ставке 5.1%)</t>
  </si>
  <si>
    <t>Налоги, пошлины и сборы</t>
  </si>
  <si>
    <t>Штрафы за нарушение законодательства о налогах и сборах, законодательства о страховых взносах</t>
  </si>
  <si>
    <t>Вид расхода</t>
  </si>
  <si>
    <t>Иные расходы</t>
  </si>
  <si>
    <t xml:space="preserve">Количество выплат в год </t>
  </si>
  <si>
    <t xml:space="preserve">Код аналитического показателя </t>
  </si>
  <si>
    <t>Количество номеров</t>
  </si>
  <si>
    <t>Количество платежей в год</t>
  </si>
  <si>
    <t>Стоимость за единицу</t>
  </si>
  <si>
    <t>Связь</t>
  </si>
  <si>
    <t>Код аналитического показателя</t>
  </si>
  <si>
    <t>Интернет (субвенции)</t>
  </si>
  <si>
    <t>Размер потребления</t>
  </si>
  <si>
    <t>Тариф (с учетом НДС), руб.</t>
  </si>
  <si>
    <t>Электроэнергия</t>
  </si>
  <si>
    <t>кВт</t>
  </si>
  <si>
    <t>Поставка газа</t>
  </si>
  <si>
    <t>тыс.м3</t>
  </si>
  <si>
    <t>Холодное водоснабжение</t>
  </si>
  <si>
    <t>м3</t>
  </si>
  <si>
    <t>223(502)</t>
  </si>
  <si>
    <t>223(503)</t>
  </si>
  <si>
    <t>223(505)</t>
  </si>
  <si>
    <t>223(506)</t>
  </si>
  <si>
    <t xml:space="preserve">сумма, руб.(гр. 4*гр.5*гр.6) </t>
  </si>
  <si>
    <t>Примечание</t>
  </si>
  <si>
    <t>Сумма, руб. (гр.5*гр.6)</t>
  </si>
  <si>
    <t xml:space="preserve">Арендуемая площадь, м2 </t>
  </si>
  <si>
    <t>Количества месяцев (суток, часов) аренды</t>
  </si>
  <si>
    <t xml:space="preserve">сумма, руб.(гр. 4*гр.5*гр.6-гр.7) </t>
  </si>
  <si>
    <t xml:space="preserve">Стоимость возмещаемых услуг (по содержанию имущества, его охране, потребляемых коммунальных услуг) </t>
  </si>
  <si>
    <t>Аренда</t>
  </si>
  <si>
    <t>Согласовано:</t>
  </si>
  <si>
    <t>Объект</t>
  </si>
  <si>
    <t>Количество работ (услуг)</t>
  </si>
  <si>
    <t>Стоимость работ (услуг), руб.</t>
  </si>
  <si>
    <t xml:space="preserve">цена услуги на одного работника </t>
  </si>
  <si>
    <t xml:space="preserve">сумма, руб.(гр. 4гр.*5гр.*) </t>
  </si>
  <si>
    <t>количество работников</t>
  </si>
  <si>
    <t>ставка страхового тарифа</t>
  </si>
  <si>
    <t>Количество танспортных средств</t>
  </si>
  <si>
    <t xml:space="preserve">Поправочный коэффициент </t>
  </si>
  <si>
    <t xml:space="preserve">сумма, руб.(гр. 4гр.*5гр.*6) </t>
  </si>
  <si>
    <t xml:space="preserve">Расчет расходов на приобретение объектов движимого имущества (в том числе оборудования, транспортных средств, мебели, инвентаря, бытовых приборов) </t>
  </si>
  <si>
    <t>Средняя стоимость, руб.</t>
  </si>
  <si>
    <t>Сумма, руб. (гр.2*гр.3)</t>
  </si>
  <si>
    <t>Сумма, руб. (гр.3*гр.4)</t>
  </si>
  <si>
    <t>(субвенции)</t>
  </si>
  <si>
    <t xml:space="preserve">Расчет расходов на приобретение материальных запасов </t>
  </si>
  <si>
    <t>количество</t>
  </si>
  <si>
    <t>Расчет расходов на прочие работы, услуги</t>
  </si>
  <si>
    <t xml:space="preserve">2. Расчет расходов </t>
  </si>
  <si>
    <t>Расходы на взносы по обязательному социальномустрахованию на выплаты по оплате труда работников и иные выплаты работникам учреждений 119</t>
  </si>
  <si>
    <t>Расходы на иные выплаты персоналу учреждений, за исключением фонда оплаты труда 112</t>
  </si>
  <si>
    <t>Расчет расходов на оплату труда  111</t>
  </si>
  <si>
    <t xml:space="preserve">1. Расчет доходов </t>
  </si>
  <si>
    <t>Расходы на прочие закупки товаров, работ и услуг  244</t>
  </si>
  <si>
    <t xml:space="preserve">  Расчет расходов на уплат налогов, сборов и иных платежей 850</t>
  </si>
  <si>
    <t>Расчет на страхование</t>
  </si>
  <si>
    <t xml:space="preserve">Расчет расходов на работы, услуги по содержанию имущества </t>
  </si>
  <si>
    <t>Расчет расходов на  аренду имущества</t>
  </si>
  <si>
    <t xml:space="preserve">Расчет расходов на коммунальные услуги </t>
  </si>
  <si>
    <t xml:space="preserve">Расчет расходов на услуги связи </t>
  </si>
  <si>
    <t>Расчет расходов на уплату налога на имущество организаций и земельного налога</t>
  </si>
  <si>
    <t>Расчет расходов на уплату прочих налогов, сборов</t>
  </si>
  <si>
    <t>Расчет расходов на уплату иных платежей</t>
  </si>
  <si>
    <t>Расчет расходов на увеличение стоимости лекарственных препаратов и материалов, применяемых в медицинских целях</t>
  </si>
  <si>
    <t>Расчет расходов на увеличение  стоимости горюче-смазочных материалов</t>
  </si>
  <si>
    <t>Расчет расходов на увеличение  стоимости продуктов питания</t>
  </si>
  <si>
    <t>Расчет расходов на увеличение  стоимости строительных материалов</t>
  </si>
  <si>
    <t>Расчет расходов на увеличение  стоимости мягкого инвентаря</t>
  </si>
  <si>
    <t xml:space="preserve"> Расчет расходов на увеличение стоимости прочих оборотных запасов (материалов)</t>
  </si>
  <si>
    <t>Расчет расходов на увеличение  стоимости прочих материальных запасов однократного применения</t>
  </si>
  <si>
    <t xml:space="preserve">  Расчет расходов на увеличение стоимости прочих оборотных запасов (материалов) (субвенции)</t>
  </si>
  <si>
    <t>Расчет расходов на увеличение  стоимости прочих материальных запасов однократного применения (субвенции)</t>
  </si>
  <si>
    <t>доходы от оказания услуг (выполнения работ) (в том числе в виде субсидии на финансовое обеспечение выполнения муниципального задания</t>
  </si>
  <si>
    <t>доходы в виде штрафов, возмещения ущерба (в том числе включая штрафы, пени и неустойки за нарушение условий контрактов (договоров)</t>
  </si>
  <si>
    <t>доходы в виде безвозмездных денежных поступлений (в том числе грантов, пожертвований)</t>
  </si>
  <si>
    <t>доходы в виде целевых субсидий, а также субсидий на осуществление капитальных вложений</t>
  </si>
  <si>
    <t>Расшифровка подписи</t>
  </si>
  <si>
    <t>Подпись</t>
  </si>
  <si>
    <t xml:space="preserve">Раздел 2. СВЕДЕНИЯ ПО ВЫПЛАТАМ НА ЗАКУПКИ ТОВАРОВ, РАБОТ, УСЛУГ </t>
  </si>
  <si>
    <t>Должность, группа должностей</t>
  </si>
  <si>
    <t>Установленная численность, единиц</t>
  </si>
  <si>
    <t>Среднемесячный размер оплаты труда на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</si>
  <si>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</si>
  <si>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</si>
  <si>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(гр.3*гр.4*1+гр.8/100*гр.9*12)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</si>
  <si>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</si>
  <si>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</si>
  <si>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</si>
  <si>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</si>
  <si>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Административный персонаал</t>
  </si>
  <si>
    <t>Педагогический персонал</t>
  </si>
  <si>
    <t>Учебно-вспомогательный персонал</t>
  </si>
  <si>
    <t xml:space="preserve">Оплата труда </t>
  </si>
  <si>
    <t>213(субвенции)</t>
  </si>
  <si>
    <t>Выплата по уходу за ребенком (субвенции)</t>
  </si>
  <si>
    <t>Субсидии на выполнение мниципального задания</t>
  </si>
  <si>
    <t>Родительская плата</t>
  </si>
  <si>
    <t>Целевые субсидии</t>
  </si>
  <si>
    <t>Кол-во детей</t>
  </si>
  <si>
    <t>среднее кол-во дней посещения</t>
  </si>
  <si>
    <t>размер родительской платы</t>
  </si>
  <si>
    <t>Итого гр4=(гр.1*гр.2*гр3)</t>
  </si>
  <si>
    <t>Оплата труда  (субвенции)</t>
  </si>
  <si>
    <t>в том числе: оплата труда (субвенции)</t>
  </si>
  <si>
    <t>прочие выплаты персоналу, в том числе компенсационного характера (субвенции)</t>
  </si>
  <si>
    <t>взносы по обязательному социальному страхованию на выплаты по оплате труда работников и иные выплаты работникам учреждений, всего (субвенции)</t>
  </si>
  <si>
    <t>в том числе: на выплаты по оплате труда (субвенции)</t>
  </si>
  <si>
    <t>прочую закупку товаров, работ и услуг, всего (субвенции)</t>
  </si>
  <si>
    <t>в том числе: субсидии на финансовое обеспечение выполнения муниципального задания за счет средств бюджета Ряжского муниципального района (субвенции)</t>
  </si>
  <si>
    <t>в том числе: поступления от оказания услуг на платной основе и от иной приносящей доход деятельности</t>
  </si>
  <si>
    <t>муниципальные</t>
  </si>
  <si>
    <t>областные</t>
  </si>
  <si>
    <t>родительская плата</t>
  </si>
  <si>
    <t>целевые</t>
  </si>
  <si>
    <t>пожертвования</t>
  </si>
  <si>
    <t>безвозмездные денежные поступления</t>
  </si>
  <si>
    <t>Постановление от 06.05.2020 №351</t>
  </si>
  <si>
    <t xml:space="preserve">Иные выплаты населению </t>
  </si>
  <si>
    <t xml:space="preserve">из них: гранты, предоставляемые бюджетным учрежденим </t>
  </si>
  <si>
    <t>гранты, предоставляемые автономным учрежденим</t>
  </si>
  <si>
    <t>гранты, предоставляемые иным некоммерческим организациям ( за исключением бюджетных и автономных учреждений)</t>
  </si>
  <si>
    <t>гранты, предоставляемые другим организациям и физическим лицам</t>
  </si>
  <si>
    <t>1.3.1.</t>
  </si>
  <si>
    <t>в том числе: в соответствии с Федеральным законом № 44-ФЗ</t>
  </si>
  <si>
    <t>26310.1</t>
  </si>
  <si>
    <t>Код по бюджетной классификации Российской Федерации &lt;10.1&gt;</t>
  </si>
  <si>
    <t>1.3.2.</t>
  </si>
  <si>
    <t>в соответствии с Федеральным законом N 223-ФЗ</t>
  </si>
  <si>
    <t>из них код по бюджетной классификации Российской Федерации &lt;10.1&gt;</t>
  </si>
  <si>
    <t>26421.1</t>
  </si>
  <si>
    <t>26430.1</t>
  </si>
  <si>
    <t>26441.1</t>
  </si>
  <si>
    <t>4.1</t>
  </si>
  <si>
    <t>Код по бюджетной классификации Российской федерации</t>
  </si>
  <si>
    <t>010</t>
  </si>
  <si>
    <t>прочую закупку товаров, работ и услуг, всего (иные цели)</t>
  </si>
  <si>
    <t>Закупка энергетических ресурсов</t>
  </si>
  <si>
    <t>Закупка энергетических ресурсов  247</t>
  </si>
  <si>
    <t>Очистка,канализация</t>
  </si>
  <si>
    <t>Обращение с ТКО</t>
  </si>
  <si>
    <t>Муниципальное дошкольное образовательное учреждение "Ряжский детский са №2"</t>
  </si>
  <si>
    <t>613У2294</t>
  </si>
  <si>
    <t>заведующий</t>
  </si>
  <si>
    <t>М.В. Бозванова</t>
  </si>
  <si>
    <t>Охрана</t>
  </si>
  <si>
    <t>ТО обслуживание обьектовой станции</t>
  </si>
  <si>
    <t>Тех. обслуживание газового оборудования</t>
  </si>
  <si>
    <t>Видеонаблюдение</t>
  </si>
  <si>
    <t>Здание МДОУ</t>
  </si>
  <si>
    <t>Дератизация</t>
  </si>
  <si>
    <t>Мед. Осмотр</t>
  </si>
  <si>
    <t>Проведение интернета</t>
  </si>
  <si>
    <t>Приобретение основных средств</t>
  </si>
  <si>
    <t xml:space="preserve">заведующий </t>
  </si>
  <si>
    <t>воспитатель</t>
  </si>
  <si>
    <t>помощник воспитателя</t>
  </si>
  <si>
    <t>рабочий по ремонту</t>
  </si>
  <si>
    <t>бухгалтер</t>
  </si>
  <si>
    <t>повар</t>
  </si>
  <si>
    <t>медицинская сестра</t>
  </si>
  <si>
    <t>завхоз</t>
  </si>
  <si>
    <t>рабочая по стирке</t>
  </si>
  <si>
    <t>сторож</t>
  </si>
  <si>
    <t>оператор</t>
  </si>
  <si>
    <t>Обязательное социальное страхование от несчастных случаев на производстве и профессиональных заболеваний по ставке 2,9%</t>
  </si>
  <si>
    <t>Бухгалтер:</t>
  </si>
  <si>
    <t>342(4)</t>
  </si>
  <si>
    <t>344(4)</t>
  </si>
  <si>
    <t>346(4)</t>
  </si>
  <si>
    <t>на 2023 г. текущий финансовый год</t>
  </si>
  <si>
    <t>на 2024 г. первый год планового периода</t>
  </si>
  <si>
    <t>на 2025 г. второй год планового периода</t>
  </si>
  <si>
    <t>областные учебные</t>
  </si>
  <si>
    <t>внебюджет род плата</t>
  </si>
  <si>
    <t>итого внеб плюс бюджет</t>
  </si>
  <si>
    <t>плюс 244 субвен уч. Расходы</t>
  </si>
  <si>
    <t>должны быть одиннаковые</t>
  </si>
  <si>
    <t>Обоснования (расчеты) плановых показателей поступлений и выплат  на 2023 год</t>
  </si>
  <si>
    <t>ТО речевогот опевещения</t>
  </si>
  <si>
    <t>ЦСМ (проверка счетчиков)</t>
  </si>
  <si>
    <t>СЭС (аккарацидная обработка)</t>
  </si>
  <si>
    <t xml:space="preserve"> 1С</t>
  </si>
  <si>
    <t>СБИС</t>
  </si>
  <si>
    <t>обучение операторов</t>
  </si>
  <si>
    <t>огнезащитная обработка</t>
  </si>
  <si>
    <t xml:space="preserve">           План финансово-хозяйственной деятельности на 2023 г. </t>
  </si>
  <si>
    <t xml:space="preserve">           (на 2023 г. и плановый период 2024 и 2025 годов )</t>
  </si>
  <si>
    <t>на 2023 г. (текущий финансовый год)</t>
  </si>
  <si>
    <t>на 2024 г. (первый год планового периода)</t>
  </si>
  <si>
    <t>на 2025 г. (второй год планового периода)</t>
  </si>
  <si>
    <t>341(2)</t>
  </si>
  <si>
    <t>342(2)</t>
  </si>
  <si>
    <t>346(2)</t>
  </si>
  <si>
    <t xml:space="preserve">    "28" декабря   2022 г.</t>
  </si>
  <si>
    <t xml:space="preserve">от "_28_" _декабря__ 20_22_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</si>
</sst>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.5"/>
      <color rgb="FF333333"/>
      <name val="Arial"/>
      <family val="2"/>
      <charset val="204"/>
    </font>
    <font>
      <sz val="8.5"/>
      <color rgb="FF333333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4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0" fillId="0" borderId="2" xfId="0" applyBorder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Alignment="1"/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7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5" fillId="0" borderId="0" xfId="0" applyFont="1"/>
    <xf numFmtId="0" fontId="0" fillId="0" borderId="0" xfId="0" applyAlignment="1">
      <alignment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horizontal="justify"/>
    </xf>
    <xf numFmtId="0" fontId="3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4" fontId="7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0" fillId="3" borderId="0" xfId="0" applyFill="1"/>
    <xf numFmtId="0" fontId="1" fillId="3" borderId="2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/>
    <xf numFmtId="0" fontId="6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4" fillId="0" borderId="0" xfId="0" applyFont="1" applyAlignment="1">
      <alignment horizontal="left"/>
    </xf>
    <xf numFmtId="0" fontId="7" fillId="0" borderId="7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vertical="center" wrapText="1"/>
    </xf>
    <xf numFmtId="1" fontId="7" fillId="2" borderId="1" xfId="0" applyNumberFormat="1" applyFont="1" applyFill="1" applyBorder="1" applyAlignment="1">
      <alignment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1" fontId="7" fillId="3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vertical="center" wrapText="1"/>
    </xf>
    <xf numFmtId="0" fontId="7" fillId="3" borderId="0" xfId="0" applyFont="1" applyFill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wrapText="1"/>
    </xf>
    <xf numFmtId="2" fontId="7" fillId="0" borderId="1" xfId="0" applyNumberFormat="1" applyFont="1" applyBorder="1" applyAlignment="1">
      <alignment wrapText="1"/>
    </xf>
    <xf numFmtId="0" fontId="0" fillId="0" borderId="0" xfId="0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/>
    <xf numFmtId="2" fontId="7" fillId="0" borderId="1" xfId="0" applyNumberFormat="1" applyFont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164" fontId="15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2" fontId="7" fillId="0" borderId="0" xfId="0" applyNumberFormat="1" applyFont="1" applyAlignment="1">
      <alignment wrapText="1"/>
    </xf>
    <xf numFmtId="4" fontId="8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wrapText="1"/>
    </xf>
    <xf numFmtId="4" fontId="7" fillId="3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wrapText="1"/>
    </xf>
    <xf numFmtId="2" fontId="1" fillId="0" borderId="0" xfId="0" applyNumberFormat="1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12" fillId="0" borderId="1" xfId="0" applyFont="1" applyBorder="1" applyAlignment="1">
      <alignment horizontal="left" wrapText="1"/>
    </xf>
    <xf numFmtId="2" fontId="12" fillId="0" borderId="1" xfId="0" applyNumberFormat="1" applyFont="1" applyBorder="1" applyAlignment="1">
      <alignment horizontal="center" wrapText="1"/>
    </xf>
    <xf numFmtId="0" fontId="12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0" fontId="0" fillId="0" borderId="0" xfId="0" applyBorder="1"/>
    <xf numFmtId="2" fontId="3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18" fillId="0" borderId="1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wrapText="1"/>
    </xf>
    <xf numFmtId="2" fontId="8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4" fontId="7" fillId="0" borderId="0" xfId="0" applyNumberFormat="1" applyFont="1" applyBorder="1" applyAlignment="1">
      <alignment wrapText="1"/>
    </xf>
    <xf numFmtId="4" fontId="8" fillId="0" borderId="0" xfId="0" applyNumberFormat="1" applyFont="1" applyBorder="1" applyAlignment="1">
      <alignment horizontal="center" vertical="center" wrapText="1"/>
    </xf>
    <xf numFmtId="1" fontId="7" fillId="3" borderId="7" xfId="0" applyNumberFormat="1" applyFont="1" applyFill="1" applyBorder="1" applyAlignment="1">
      <alignment horizontal="center" vertical="center" wrapText="1"/>
    </xf>
    <xf numFmtId="1" fontId="7" fillId="3" borderId="10" xfId="0" applyNumberFormat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7" fillId="3" borderId="7" xfId="0" applyNumberFormat="1" applyFont="1" applyFill="1" applyBorder="1" applyAlignment="1">
      <alignment horizontal="center" vertical="center" wrapText="1"/>
    </xf>
    <xf numFmtId="1" fontId="7" fillId="3" borderId="10" xfId="0" applyNumberFormat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0" fillId="4" borderId="0" xfId="0" applyFill="1"/>
    <xf numFmtId="2" fontId="0" fillId="0" borderId="0" xfId="0" applyNumberFormat="1"/>
    <xf numFmtId="0" fontId="1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left" vertical="center" wrapText="1"/>
    </xf>
    <xf numFmtId="4" fontId="0" fillId="0" borderId="0" xfId="0" applyNumberFormat="1"/>
    <xf numFmtId="2" fontId="1" fillId="0" borderId="1" xfId="0" applyNumberFormat="1" applyFont="1" applyBorder="1" applyAlignment="1">
      <alignment horizont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4" fontId="0" fillId="0" borderId="7" xfId="0" applyNumberFormat="1" applyBorder="1"/>
    <xf numFmtId="0" fontId="1" fillId="2" borderId="1" xfId="0" applyFont="1" applyFill="1" applyBorder="1" applyAlignment="1">
      <alignment horizontal="right" wrapText="1"/>
    </xf>
    <xf numFmtId="2" fontId="8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" fillId="0" borderId="3" xfId="0" applyFont="1" applyBorder="1" applyAlignment="1">
      <alignment horizontal="right"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2" fillId="0" borderId="3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right"/>
    </xf>
    <xf numFmtId="14" fontId="1" fillId="0" borderId="5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7" fillId="0" borderId="7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1" fontId="7" fillId="3" borderId="7" xfId="0" applyNumberFormat="1" applyFont="1" applyFill="1" applyBorder="1" applyAlignment="1">
      <alignment horizontal="center" vertical="center" wrapText="1"/>
    </xf>
    <xf numFmtId="1" fontId="7" fillId="3" borderId="10" xfId="0" applyNumberFormat="1" applyFont="1" applyFill="1" applyBorder="1" applyAlignment="1">
      <alignment horizontal="center" vertical="center" wrapText="1"/>
    </xf>
    <xf numFmtId="4" fontId="7" fillId="5" borderId="7" xfId="0" applyNumberFormat="1" applyFont="1" applyFill="1" applyBorder="1" applyAlignment="1">
      <alignment horizontal="center" vertical="center" wrapText="1"/>
    </xf>
    <xf numFmtId="4" fontId="7" fillId="5" borderId="11" xfId="0" applyNumberFormat="1" applyFont="1" applyFill="1" applyBorder="1" applyAlignment="1">
      <alignment horizontal="center" vertical="center" wrapText="1"/>
    </xf>
    <xf numFmtId="4" fontId="7" fillId="5" borderId="10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2" fontId="7" fillId="5" borderId="7" xfId="0" applyNumberFormat="1" applyFont="1" applyFill="1" applyBorder="1" applyAlignment="1">
      <alignment horizontal="center" vertical="center" wrapText="1"/>
    </xf>
    <xf numFmtId="2" fontId="7" fillId="5" borderId="11" xfId="0" applyNumberFormat="1" applyFont="1" applyFill="1" applyBorder="1" applyAlignment="1">
      <alignment horizontal="center" vertical="center" wrapText="1"/>
    </xf>
    <xf numFmtId="2" fontId="7" fillId="5" borderId="10" xfId="0" applyNumberFormat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13" fillId="0" borderId="7" xfId="0" applyNumberFormat="1" applyFont="1" applyBorder="1" applyAlignment="1">
      <alignment horizontal="center" vertical="center" wrapText="1"/>
    </xf>
    <xf numFmtId="4" fontId="13" fillId="0" borderId="11" xfId="0" applyNumberFormat="1" applyFont="1" applyBorder="1" applyAlignment="1">
      <alignment horizontal="center" vertical="center" wrapText="1"/>
    </xf>
    <xf numFmtId="4" fontId="13" fillId="0" borderId="10" xfId="0" applyNumberFormat="1" applyFont="1" applyBorder="1" applyAlignment="1">
      <alignment horizontal="center" vertical="center" wrapText="1"/>
    </xf>
    <xf numFmtId="4" fontId="8" fillId="5" borderId="7" xfId="0" applyNumberFormat="1" applyFont="1" applyFill="1" applyBorder="1" applyAlignment="1">
      <alignment horizontal="center" vertical="center" wrapText="1"/>
    </xf>
    <xf numFmtId="4" fontId="8" fillId="5" borderId="11" xfId="0" applyNumberFormat="1" applyFont="1" applyFill="1" applyBorder="1" applyAlignment="1">
      <alignment horizontal="center" vertical="center" wrapText="1"/>
    </xf>
    <xf numFmtId="4" fontId="8" fillId="5" borderId="10" xfId="0" applyNumberFormat="1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center" vertical="center" wrapText="1"/>
    </xf>
    <xf numFmtId="4" fontId="7" fillId="0" borderId="10" xfId="0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wrapText="1"/>
    </xf>
    <xf numFmtId="0" fontId="17" fillId="0" borderId="10" xfId="0" applyFont="1" applyBorder="1" applyAlignment="1">
      <alignment horizontal="center" wrapText="1"/>
    </xf>
    <xf numFmtId="0" fontId="17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10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4" fontId="7" fillId="2" borderId="7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center" vertical="center" wrapText="1"/>
    </xf>
    <xf numFmtId="1" fontId="7" fillId="2" borderId="7" xfId="0" applyNumberFormat="1" applyFont="1" applyFill="1" applyBorder="1" applyAlignment="1">
      <alignment horizontal="center" vertical="center" wrapText="1"/>
    </xf>
    <xf numFmtId="1" fontId="7" fillId="2" borderId="1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1" fontId="7" fillId="0" borderId="7" xfId="0" applyNumberFormat="1" applyFont="1" applyBorder="1" applyAlignment="1">
      <alignment horizontal="center" vertical="center" wrapText="1"/>
    </xf>
    <xf numFmtId="1" fontId="7" fillId="0" borderId="10" xfId="0" applyNumberFormat="1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horizontal="left" wrapText="1"/>
    </xf>
    <xf numFmtId="2" fontId="7" fillId="0" borderId="7" xfId="0" applyNumberFormat="1" applyFont="1" applyBorder="1" applyAlignment="1">
      <alignment horizontal="center" wrapText="1"/>
    </xf>
    <xf numFmtId="2" fontId="7" fillId="0" borderId="10" xfId="0" applyNumberFormat="1" applyFont="1" applyBorder="1" applyAlignment="1">
      <alignment horizontal="center" wrapText="1"/>
    </xf>
    <xf numFmtId="2" fontId="8" fillId="5" borderId="7" xfId="0" applyNumberFormat="1" applyFont="1" applyFill="1" applyBorder="1" applyAlignment="1">
      <alignment horizontal="center" vertical="center" wrapText="1"/>
    </xf>
    <xf numFmtId="2" fontId="8" fillId="5" borderId="11" xfId="0" applyNumberFormat="1" applyFont="1" applyFill="1" applyBorder="1" applyAlignment="1">
      <alignment horizontal="center" vertical="center" wrapText="1"/>
    </xf>
    <xf numFmtId="2" fontId="8" fillId="5" borderId="10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2" fontId="7" fillId="0" borderId="11" xfId="0" applyNumberFormat="1" applyFont="1" applyBorder="1" applyAlignment="1">
      <alignment horizontal="center" vertical="center" wrapText="1"/>
    </xf>
    <xf numFmtId="1" fontId="7" fillId="3" borderId="11" xfId="0" applyNumberFormat="1" applyFont="1" applyFill="1" applyBorder="1" applyAlignment="1">
      <alignment horizontal="center" vertical="center" wrapText="1"/>
    </xf>
    <xf numFmtId="1" fontId="8" fillId="2" borderId="7" xfId="0" applyNumberFormat="1" applyFont="1" applyFill="1" applyBorder="1" applyAlignment="1">
      <alignment horizontal="center" vertical="center" wrapText="1"/>
    </xf>
    <xf numFmtId="1" fontId="8" fillId="2" borderId="11" xfId="0" applyNumberFormat="1" applyFont="1" applyFill="1" applyBorder="1" applyAlignment="1">
      <alignment horizontal="center" vertical="center" wrapText="1"/>
    </xf>
    <xf numFmtId="1" fontId="8" fillId="2" borderId="10" xfId="0" applyNumberFormat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2" fontId="7" fillId="5" borderId="7" xfId="0" applyNumberFormat="1" applyFont="1" applyFill="1" applyBorder="1" applyAlignment="1">
      <alignment horizontal="center" wrapText="1"/>
    </xf>
    <xf numFmtId="2" fontId="7" fillId="5" borderId="10" xfId="0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horizontal="left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1" fontId="7" fillId="0" borderId="11" xfId="0" applyNumberFormat="1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9" fillId="2" borderId="0" xfId="0" applyFont="1" applyFill="1" applyAlignment="1">
      <alignment horizontal="left" wrapText="1"/>
    </xf>
    <xf numFmtId="0" fontId="16" fillId="0" borderId="0" xfId="0" applyFont="1" applyAlignment="1">
      <alignment horizontal="center" wrapText="1"/>
    </xf>
    <xf numFmtId="0" fontId="4" fillId="2" borderId="2" xfId="0" applyFont="1" applyFill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9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164" fontId="15" fillId="0" borderId="7" xfId="0" applyNumberFormat="1" applyFont="1" applyBorder="1" applyAlignment="1">
      <alignment horizontal="center" vertical="center" wrapText="1"/>
    </xf>
    <xf numFmtId="164" fontId="15" fillId="0" borderId="11" xfId="0" applyNumberFormat="1" applyFont="1" applyBorder="1" applyAlignment="1">
      <alignment horizontal="center" vertical="center" wrapText="1"/>
    </xf>
    <xf numFmtId="164" fontId="15" fillId="0" borderId="10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9"/>
  <sheetViews>
    <sheetView view="pageBreakPreview" topLeftCell="A10" zoomScale="89" zoomScaleNormal="100" zoomScaleSheetLayoutView="89" workbookViewId="0">
      <selection activeCell="E25" sqref="E25"/>
    </sheetView>
  </sheetViews>
  <sheetFormatPr defaultRowHeight="15" x14ac:dyDescent="0.25"/>
  <cols>
    <col min="1" max="1" width="12.5703125" customWidth="1"/>
    <col min="2" max="2" width="14.85546875" customWidth="1"/>
    <col min="5" max="5" width="12.140625" customWidth="1"/>
    <col min="6" max="6" width="10.5703125" customWidth="1"/>
    <col min="8" max="8" width="11.140625" customWidth="1"/>
  </cols>
  <sheetData>
    <row r="1" spans="2:8" ht="15.75" x14ac:dyDescent="0.25">
      <c r="F1" s="141" t="s">
        <v>0</v>
      </c>
      <c r="G1" s="141"/>
      <c r="H1" s="141"/>
    </row>
    <row r="2" spans="2:8" ht="98.25" customHeight="1" x14ac:dyDescent="0.25">
      <c r="E2" s="146" t="s">
        <v>1</v>
      </c>
      <c r="F2" s="146"/>
      <c r="G2" s="146"/>
      <c r="H2" s="146"/>
    </row>
    <row r="3" spans="2:8" ht="24" customHeight="1" x14ac:dyDescent="0.25">
      <c r="F3" s="141" t="s">
        <v>2</v>
      </c>
      <c r="G3" s="141"/>
      <c r="H3" s="141"/>
    </row>
    <row r="4" spans="2:8" ht="28.5" customHeight="1" x14ac:dyDescent="0.25">
      <c r="E4" s="143" t="s">
        <v>281</v>
      </c>
      <c r="F4" s="143"/>
      <c r="G4" s="143"/>
      <c r="H4" s="143"/>
    </row>
    <row r="5" spans="2:8" ht="30.75" customHeight="1" x14ac:dyDescent="0.25">
      <c r="E5" s="142" t="s">
        <v>3</v>
      </c>
      <c r="F5" s="142"/>
      <c r="G5" s="142"/>
      <c r="H5" s="142"/>
    </row>
    <row r="6" spans="2:8" ht="42.75" customHeight="1" x14ac:dyDescent="0.25">
      <c r="E6" s="144" t="s">
        <v>279</v>
      </c>
      <c r="F6" s="144"/>
      <c r="G6" s="144"/>
      <c r="H6" s="144"/>
    </row>
    <row r="7" spans="2:8" x14ac:dyDescent="0.25">
      <c r="E7" s="145" t="s">
        <v>4</v>
      </c>
      <c r="F7" s="145"/>
      <c r="G7" s="145"/>
      <c r="H7" s="145"/>
    </row>
    <row r="8" spans="2:8" ht="24.75" customHeight="1" x14ac:dyDescent="0.25">
      <c r="E8" s="3"/>
      <c r="F8" s="143" t="s">
        <v>282</v>
      </c>
      <c r="G8" s="143"/>
      <c r="H8" s="143"/>
    </row>
    <row r="9" spans="2:8" x14ac:dyDescent="0.25">
      <c r="E9" s="4" t="s">
        <v>5</v>
      </c>
      <c r="F9" s="145" t="s">
        <v>6</v>
      </c>
      <c r="G9" s="145"/>
      <c r="H9" s="145"/>
    </row>
    <row r="12" spans="2:8" ht="15.75" x14ac:dyDescent="0.25">
      <c r="B12" s="147" t="s">
        <v>324</v>
      </c>
      <c r="C12" s="147"/>
      <c r="D12" s="147"/>
      <c r="E12" s="147"/>
      <c r="F12" s="147"/>
      <c r="G12" s="147"/>
    </row>
    <row r="13" spans="2:8" ht="15.75" x14ac:dyDescent="0.25">
      <c r="B13" s="147" t="s">
        <v>325</v>
      </c>
      <c r="C13" s="147"/>
      <c r="D13" s="147"/>
      <c r="E13" s="147"/>
      <c r="F13" s="147"/>
      <c r="G13" s="147"/>
    </row>
    <row r="15" spans="2:8" x14ac:dyDescent="0.25">
      <c r="H15" s="6" t="s">
        <v>7</v>
      </c>
    </row>
    <row r="16" spans="2:8" x14ac:dyDescent="0.25">
      <c r="H16" s="150">
        <v>44923</v>
      </c>
    </row>
    <row r="17" spans="1:8" ht="15.75" x14ac:dyDescent="0.25">
      <c r="C17" s="147" t="s">
        <v>333</v>
      </c>
      <c r="D17" s="147"/>
      <c r="E17" s="147"/>
      <c r="F17" s="5"/>
      <c r="G17" s="5" t="s">
        <v>8</v>
      </c>
      <c r="H17" s="151"/>
    </row>
    <row r="18" spans="1:8" ht="15.75" x14ac:dyDescent="0.25">
      <c r="C18" s="2"/>
      <c r="D18" s="2"/>
      <c r="E18" s="2"/>
      <c r="F18" s="5"/>
      <c r="G18" s="5"/>
      <c r="H18" s="152">
        <v>61300597</v>
      </c>
    </row>
    <row r="19" spans="1:8" x14ac:dyDescent="0.25">
      <c r="F19" s="148" t="s">
        <v>9</v>
      </c>
      <c r="G19" s="149"/>
      <c r="H19" s="151"/>
    </row>
    <row r="20" spans="1:8" x14ac:dyDescent="0.25">
      <c r="A20" s="159"/>
      <c r="B20" s="159"/>
      <c r="C20" s="157" t="s">
        <v>14</v>
      </c>
      <c r="D20" s="157"/>
      <c r="E20" s="157"/>
      <c r="F20" s="5"/>
      <c r="G20" s="7"/>
      <c r="H20" s="153" t="s">
        <v>273</v>
      </c>
    </row>
    <row r="21" spans="1:8" ht="60.75" customHeight="1" x14ac:dyDescent="0.25">
      <c r="A21" s="160" t="s">
        <v>15</v>
      </c>
      <c r="B21" s="160"/>
      <c r="C21" s="158"/>
      <c r="D21" s="158"/>
      <c r="E21" s="158"/>
      <c r="F21" s="148" t="s">
        <v>10</v>
      </c>
      <c r="G21" s="149"/>
      <c r="H21" s="154"/>
    </row>
    <row r="22" spans="1:8" x14ac:dyDescent="0.25">
      <c r="F22" s="5"/>
      <c r="G22" s="7"/>
      <c r="H22" s="152" t="s">
        <v>280</v>
      </c>
    </row>
    <row r="23" spans="1:8" x14ac:dyDescent="0.25">
      <c r="F23" s="148" t="s">
        <v>9</v>
      </c>
      <c r="G23" s="149"/>
      <c r="H23" s="151"/>
    </row>
    <row r="24" spans="1:8" x14ac:dyDescent="0.25">
      <c r="F24" s="5"/>
      <c r="G24" s="8"/>
      <c r="H24" s="152">
        <v>6214004490</v>
      </c>
    </row>
    <row r="25" spans="1:8" x14ac:dyDescent="0.25">
      <c r="F25" s="5"/>
      <c r="G25" s="5" t="s">
        <v>11</v>
      </c>
      <c r="H25" s="151"/>
    </row>
    <row r="26" spans="1:8" x14ac:dyDescent="0.25">
      <c r="B26" s="155" t="s">
        <v>279</v>
      </c>
      <c r="C26" s="155"/>
      <c r="D26" s="155"/>
      <c r="E26" s="155"/>
      <c r="F26" s="5"/>
      <c r="G26" s="5"/>
      <c r="H26" s="152">
        <v>621401001</v>
      </c>
    </row>
    <row r="27" spans="1:8" x14ac:dyDescent="0.25">
      <c r="A27" s="9" t="s">
        <v>16</v>
      </c>
      <c r="B27" s="144"/>
      <c r="C27" s="144"/>
      <c r="D27" s="144"/>
      <c r="E27" s="144"/>
      <c r="F27" s="5"/>
      <c r="G27" s="5" t="s">
        <v>12</v>
      </c>
      <c r="H27" s="151"/>
    </row>
    <row r="28" spans="1:8" x14ac:dyDescent="0.25">
      <c r="F28" s="5"/>
      <c r="G28" s="5"/>
      <c r="H28" s="152">
        <v>383</v>
      </c>
    </row>
    <row r="29" spans="1:8" x14ac:dyDescent="0.25">
      <c r="A29" s="156" t="s">
        <v>17</v>
      </c>
      <c r="B29" s="156"/>
      <c r="F29" s="5"/>
      <c r="G29" s="5" t="s">
        <v>13</v>
      </c>
      <c r="H29" s="151"/>
    </row>
  </sheetData>
  <mergeCells count="27">
    <mergeCell ref="B26:E27"/>
    <mergeCell ref="A29:B29"/>
    <mergeCell ref="H28:H29"/>
    <mergeCell ref="C20:E21"/>
    <mergeCell ref="A20:B20"/>
    <mergeCell ref="A21:B21"/>
    <mergeCell ref="H26:H27"/>
    <mergeCell ref="H16:H17"/>
    <mergeCell ref="H18:H19"/>
    <mergeCell ref="H20:H21"/>
    <mergeCell ref="H22:H23"/>
    <mergeCell ref="H24:H25"/>
    <mergeCell ref="B13:G13"/>
    <mergeCell ref="F19:G19"/>
    <mergeCell ref="F21:G21"/>
    <mergeCell ref="F23:G23"/>
    <mergeCell ref="C17:E17"/>
    <mergeCell ref="E7:H7"/>
    <mergeCell ref="F8:H8"/>
    <mergeCell ref="F9:H9"/>
    <mergeCell ref="E2:H2"/>
    <mergeCell ref="B12:G12"/>
    <mergeCell ref="F1:H1"/>
    <mergeCell ref="F3:H3"/>
    <mergeCell ref="E5:H5"/>
    <mergeCell ref="E4:H4"/>
    <mergeCell ref="E6:H6"/>
  </mergeCells>
  <printOptions horizontalCentered="1"/>
  <pageMargins left="0.70866141732283472" right="0" top="0.74803149606299213" bottom="0.74803149606299213" header="0.31496062992125984" footer="0.31496062992125984"/>
  <pageSetup paperSize="9" scale="9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71"/>
  <sheetViews>
    <sheetView view="pageBreakPreview" zoomScaleNormal="100" zoomScaleSheetLayoutView="100" workbookViewId="0">
      <selection activeCell="F57" sqref="F57:G57"/>
    </sheetView>
  </sheetViews>
  <sheetFormatPr defaultRowHeight="15" x14ac:dyDescent="0.25"/>
  <cols>
    <col min="1" max="1" width="29.140625" customWidth="1"/>
    <col min="3" max="3" width="11.7109375" customWidth="1"/>
    <col min="5" max="5" width="11.7109375" customWidth="1"/>
    <col min="6" max="6" width="13.28515625" customWidth="1"/>
    <col min="7" max="7" width="12.140625" customWidth="1"/>
    <col min="8" max="8" width="10.85546875" customWidth="1"/>
    <col min="9" max="9" width="13" customWidth="1"/>
    <col min="10" max="10" width="17" customWidth="1"/>
    <col min="11" max="11" width="13.7109375" customWidth="1"/>
    <col min="12" max="12" width="13.5703125" customWidth="1"/>
    <col min="13" max="13" width="13" customWidth="1"/>
  </cols>
  <sheetData>
    <row r="1" spans="1:13" x14ac:dyDescent="0.25">
      <c r="A1" s="1"/>
      <c r="B1" s="159" t="s">
        <v>18</v>
      </c>
      <c r="C1" s="159"/>
      <c r="D1" s="159"/>
      <c r="E1" s="159"/>
      <c r="F1" s="159"/>
      <c r="G1" s="9"/>
      <c r="H1" s="1"/>
      <c r="J1" t="s">
        <v>255</v>
      </c>
    </row>
    <row r="2" spans="1:13" x14ac:dyDescent="0.25">
      <c r="A2" s="1"/>
      <c r="B2" s="1"/>
      <c r="C2" s="1"/>
      <c r="D2" s="1"/>
      <c r="E2" s="1"/>
      <c r="F2" s="1"/>
      <c r="G2" s="1"/>
      <c r="H2" s="1"/>
    </row>
    <row r="3" spans="1:13" ht="30" customHeight="1" x14ac:dyDescent="0.25">
      <c r="A3" s="161" t="s">
        <v>19</v>
      </c>
      <c r="B3" s="161" t="s">
        <v>20</v>
      </c>
      <c r="C3" s="161" t="s">
        <v>21</v>
      </c>
      <c r="D3" s="161" t="s">
        <v>22</v>
      </c>
      <c r="E3" s="163" t="s">
        <v>23</v>
      </c>
      <c r="F3" s="164"/>
      <c r="G3" s="164"/>
      <c r="H3" s="165"/>
    </row>
    <row r="4" spans="1:13" ht="101.25" customHeight="1" x14ac:dyDescent="0.25">
      <c r="A4" s="162"/>
      <c r="B4" s="162"/>
      <c r="C4" s="162"/>
      <c r="D4" s="162"/>
      <c r="E4" s="13" t="s">
        <v>308</v>
      </c>
      <c r="F4" s="14" t="s">
        <v>309</v>
      </c>
      <c r="G4" s="14" t="s">
        <v>310</v>
      </c>
      <c r="H4" s="14" t="s">
        <v>24</v>
      </c>
      <c r="J4" s="18" t="s">
        <v>73</v>
      </c>
    </row>
    <row r="5" spans="1:13" ht="31.5" x14ac:dyDescent="0.25">
      <c r="A5" s="15" t="s">
        <v>64</v>
      </c>
      <c r="B5" s="16">
        <v>1</v>
      </c>
      <c r="C5" s="16" t="s">
        <v>25</v>
      </c>
      <c r="D5" s="16" t="s">
        <v>25</v>
      </c>
      <c r="E5" s="17"/>
      <c r="F5" s="17"/>
      <c r="G5" s="17"/>
      <c r="H5" s="17"/>
      <c r="M5" s="91">
        <f>+M6+M7+M8+M9+M10+M11+M12+M13+M14</f>
        <v>0</v>
      </c>
    </row>
    <row r="6" spans="1:13" ht="31.5" x14ac:dyDescent="0.25">
      <c r="A6" s="11" t="s">
        <v>65</v>
      </c>
      <c r="B6" s="12">
        <v>2</v>
      </c>
      <c r="C6" s="12" t="s">
        <v>25</v>
      </c>
      <c r="D6" s="12" t="s">
        <v>25</v>
      </c>
      <c r="E6" s="10"/>
      <c r="F6" s="10"/>
      <c r="G6" s="10"/>
      <c r="H6" s="10"/>
    </row>
    <row r="7" spans="1:13" ht="21.75" customHeight="1" x14ac:dyDescent="0.25">
      <c r="A7" s="11" t="s">
        <v>26</v>
      </c>
      <c r="B7" s="12">
        <v>1000</v>
      </c>
      <c r="C7" s="11"/>
      <c r="D7" s="11"/>
      <c r="E7" s="96">
        <f>+E10+E14+E16+E21+E22</f>
        <v>5454182.2400000002</v>
      </c>
      <c r="F7" s="91">
        <f>+F10+F14+F16+F21+F22</f>
        <v>5522418.6499999994</v>
      </c>
      <c r="G7" s="91">
        <f>+G10+G14+G16+G21+G22</f>
        <v>5566555.8399999999</v>
      </c>
      <c r="H7" s="10"/>
      <c r="J7">
        <f>J8+E13</f>
        <v>5454182.2400000002</v>
      </c>
    </row>
    <row r="8" spans="1:13" ht="31.5" x14ac:dyDescent="0.25">
      <c r="A8" s="11" t="s">
        <v>27</v>
      </c>
      <c r="B8" s="12">
        <v>1100</v>
      </c>
      <c r="C8" s="12">
        <v>120</v>
      </c>
      <c r="D8" s="11"/>
      <c r="E8" s="10"/>
      <c r="F8" s="10"/>
      <c r="G8" s="10"/>
      <c r="H8" s="10"/>
      <c r="J8">
        <v>5094937.4400000004</v>
      </c>
    </row>
    <row r="9" spans="1:13" ht="15.75" x14ac:dyDescent="0.25">
      <c r="A9" s="11" t="s">
        <v>28</v>
      </c>
      <c r="B9" s="12">
        <v>1110</v>
      </c>
      <c r="C9" s="11"/>
      <c r="D9" s="11"/>
      <c r="E9" s="10"/>
      <c r="F9" s="10"/>
      <c r="G9" s="10"/>
      <c r="H9" s="10"/>
    </row>
    <row r="10" spans="1:13" ht="50.25" customHeight="1" x14ac:dyDescent="0.25">
      <c r="A10" s="15" t="s">
        <v>29</v>
      </c>
      <c r="B10" s="16">
        <v>1200</v>
      </c>
      <c r="C10" s="16">
        <v>130</v>
      </c>
      <c r="D10" s="15"/>
      <c r="E10" s="90">
        <f>+E11+E12+E13</f>
        <v>5454182.2400000002</v>
      </c>
      <c r="F10" s="90">
        <f t="shared" ref="F10:G10" si="0">+F11+F12+F13</f>
        <v>5522418.6499999994</v>
      </c>
      <c r="G10" s="90">
        <f t="shared" si="0"/>
        <v>5566555.8399999999</v>
      </c>
      <c r="H10" s="17"/>
      <c r="J10">
        <f>E7-E5</f>
        <v>5454182.2400000002</v>
      </c>
    </row>
    <row r="11" spans="1:13" ht="108.75" customHeight="1" x14ac:dyDescent="0.25">
      <c r="A11" s="15" t="s">
        <v>30</v>
      </c>
      <c r="B11" s="16">
        <v>1210</v>
      </c>
      <c r="C11" s="16">
        <v>130</v>
      </c>
      <c r="D11" s="15"/>
      <c r="E11" s="17">
        <v>3130110.72</v>
      </c>
      <c r="F11" s="17">
        <v>3198347.13</v>
      </c>
      <c r="G11" s="17">
        <v>3242484.32</v>
      </c>
      <c r="H11" s="17"/>
      <c r="J11" t="s">
        <v>249</v>
      </c>
    </row>
    <row r="12" spans="1:13" ht="108.75" customHeight="1" x14ac:dyDescent="0.25">
      <c r="A12" s="15" t="s">
        <v>247</v>
      </c>
      <c r="B12" s="16">
        <v>1210</v>
      </c>
      <c r="C12" s="16">
        <v>130</v>
      </c>
      <c r="D12" s="15"/>
      <c r="E12" s="17">
        <v>1964826.72</v>
      </c>
      <c r="F12" s="17">
        <v>1964826.72</v>
      </c>
      <c r="G12" s="17">
        <v>1964826.72</v>
      </c>
      <c r="H12" s="17"/>
      <c r="J12" t="s">
        <v>250</v>
      </c>
    </row>
    <row r="13" spans="1:13" ht="72.75" customHeight="1" x14ac:dyDescent="0.25">
      <c r="A13" s="15" t="s">
        <v>248</v>
      </c>
      <c r="B13" s="16">
        <v>1210</v>
      </c>
      <c r="C13" s="16">
        <v>130</v>
      </c>
      <c r="D13" s="15"/>
      <c r="E13" s="17">
        <v>359244.79999999999</v>
      </c>
      <c r="F13" s="17">
        <v>359244.79999999999</v>
      </c>
      <c r="G13" s="17">
        <v>359244.79999999999</v>
      </c>
      <c r="H13" s="17"/>
      <c r="J13" t="s">
        <v>251</v>
      </c>
    </row>
    <row r="14" spans="1:13" ht="54" customHeight="1" x14ac:dyDescent="0.25">
      <c r="A14" s="11" t="s">
        <v>31</v>
      </c>
      <c r="B14" s="12">
        <v>1300</v>
      </c>
      <c r="C14" s="12">
        <v>140</v>
      </c>
      <c r="D14" s="11"/>
      <c r="E14" s="10"/>
      <c r="F14" s="10"/>
      <c r="G14" s="10"/>
      <c r="H14" s="10"/>
    </row>
    <row r="15" spans="1:13" ht="15.75" x14ac:dyDescent="0.25">
      <c r="A15" s="11" t="s">
        <v>28</v>
      </c>
      <c r="B15" s="12">
        <v>1310</v>
      </c>
      <c r="C15" s="12">
        <v>140</v>
      </c>
      <c r="D15" s="11"/>
      <c r="E15" s="10"/>
      <c r="F15" s="10"/>
      <c r="G15" s="10"/>
      <c r="H15" s="10"/>
    </row>
    <row r="16" spans="1:13" ht="29.25" customHeight="1" x14ac:dyDescent="0.25">
      <c r="A16" s="11" t="s">
        <v>32</v>
      </c>
      <c r="B16" s="12">
        <v>1400</v>
      </c>
      <c r="C16" s="12">
        <v>150</v>
      </c>
      <c r="D16" s="11"/>
      <c r="E16" s="10">
        <f>+E18+E19+E20</f>
        <v>0</v>
      </c>
      <c r="F16" s="10">
        <f t="shared" ref="F16:G16" si="1">+F18+F19+F20</f>
        <v>0</v>
      </c>
      <c r="G16" s="10">
        <f t="shared" si="1"/>
        <v>0</v>
      </c>
      <c r="H16" s="10"/>
    </row>
    <row r="17" spans="1:12" ht="60.75" hidden="1" customHeight="1" x14ac:dyDescent="0.25">
      <c r="A17" s="11" t="s">
        <v>28</v>
      </c>
      <c r="B17" s="11"/>
      <c r="C17" s="11"/>
      <c r="D17" s="10"/>
      <c r="E17" s="10"/>
      <c r="F17" s="10"/>
      <c r="G17" s="10"/>
      <c r="H17" s="10"/>
    </row>
    <row r="18" spans="1:12" ht="29.25" customHeight="1" x14ac:dyDescent="0.25">
      <c r="A18" s="15" t="s">
        <v>254</v>
      </c>
      <c r="B18" s="16">
        <v>1410</v>
      </c>
      <c r="C18" s="16">
        <v>150</v>
      </c>
      <c r="D18" s="15"/>
      <c r="E18" s="17"/>
      <c r="F18" s="17"/>
      <c r="G18" s="17"/>
      <c r="H18" s="17"/>
      <c r="J18" t="s">
        <v>253</v>
      </c>
    </row>
    <row r="19" spans="1:12" ht="31.5" x14ac:dyDescent="0.25">
      <c r="A19" s="15" t="s">
        <v>34</v>
      </c>
      <c r="B19" s="16">
        <v>1420</v>
      </c>
      <c r="C19" s="16">
        <v>150</v>
      </c>
      <c r="D19" s="17"/>
      <c r="E19" s="17"/>
      <c r="F19" s="17"/>
      <c r="G19" s="17"/>
      <c r="H19" s="17"/>
      <c r="J19" t="s">
        <v>252</v>
      </c>
    </row>
    <row r="20" spans="1:12" ht="37.5" customHeight="1" x14ac:dyDescent="0.25">
      <c r="A20" s="11" t="s">
        <v>35</v>
      </c>
      <c r="B20" s="12">
        <v>1430</v>
      </c>
      <c r="C20" s="12">
        <v>150</v>
      </c>
      <c r="D20" s="10"/>
      <c r="E20" s="10"/>
      <c r="F20" s="10"/>
      <c r="G20" s="10"/>
      <c r="H20" s="10"/>
    </row>
    <row r="21" spans="1:12" ht="15.75" x14ac:dyDescent="0.25">
      <c r="A21" s="93" t="s">
        <v>33</v>
      </c>
      <c r="B21" s="94">
        <v>1500</v>
      </c>
      <c r="C21" s="94">
        <v>180</v>
      </c>
      <c r="D21" s="95"/>
      <c r="E21" s="96"/>
      <c r="F21" s="96"/>
      <c r="G21" s="96"/>
      <c r="H21" s="95"/>
    </row>
    <row r="22" spans="1:12" ht="31.5" x14ac:dyDescent="0.25">
      <c r="A22" s="11" t="s">
        <v>36</v>
      </c>
      <c r="B22" s="12">
        <v>1900</v>
      </c>
      <c r="C22" s="11"/>
      <c r="D22" s="10"/>
      <c r="E22" s="10"/>
      <c r="F22" s="10"/>
      <c r="G22" s="10"/>
      <c r="H22" s="10"/>
    </row>
    <row r="23" spans="1:12" ht="15.75" x14ac:dyDescent="0.25">
      <c r="A23" s="11" t="s">
        <v>28</v>
      </c>
      <c r="B23" s="11"/>
      <c r="C23" s="11"/>
      <c r="D23" s="10"/>
      <c r="E23" s="10"/>
      <c r="F23" s="10"/>
      <c r="G23" s="10"/>
      <c r="H23" s="10"/>
      <c r="J23" s="126" t="s">
        <v>315</v>
      </c>
    </row>
    <row r="24" spans="1:12" ht="24" customHeight="1" x14ac:dyDescent="0.25">
      <c r="A24" s="11" t="s">
        <v>66</v>
      </c>
      <c r="B24" s="12">
        <v>1980</v>
      </c>
      <c r="C24" s="12" t="s">
        <v>25</v>
      </c>
      <c r="D24" s="10"/>
      <c r="E24" s="10"/>
      <c r="F24" s="10"/>
      <c r="G24" s="10"/>
      <c r="H24" s="10"/>
    </row>
    <row r="25" spans="1:12" ht="15.75" x14ac:dyDescent="0.25">
      <c r="A25" s="11" t="s">
        <v>37</v>
      </c>
      <c r="B25" s="12">
        <v>1981</v>
      </c>
      <c r="C25" s="12">
        <v>510</v>
      </c>
      <c r="D25" s="10"/>
      <c r="E25" s="10"/>
      <c r="F25" s="10"/>
      <c r="G25" s="10"/>
      <c r="H25" s="10"/>
    </row>
    <row r="26" spans="1:12" ht="68.25" customHeight="1" x14ac:dyDescent="0.25">
      <c r="A26" s="11" t="s">
        <v>38</v>
      </c>
      <c r="B26" s="11"/>
      <c r="C26" s="11"/>
      <c r="D26" s="10"/>
      <c r="E26" s="10"/>
      <c r="F26" s="10"/>
      <c r="G26" s="10"/>
      <c r="H26" s="10"/>
      <c r="I26" s="127"/>
      <c r="J26" s="127" t="e">
        <f>E29+#REF!+#REF!</f>
        <v>#REF!</v>
      </c>
      <c r="L26" s="133">
        <v>1478395.33</v>
      </c>
    </row>
    <row r="27" spans="1:12" ht="15.75" x14ac:dyDescent="0.25">
      <c r="A27" s="11" t="s">
        <v>39</v>
      </c>
      <c r="B27" s="12">
        <v>2000</v>
      </c>
      <c r="C27" s="12" t="s">
        <v>25</v>
      </c>
      <c r="D27" s="10"/>
      <c r="E27" s="95">
        <f>E28+E44+E55</f>
        <v>5454182.2400000002</v>
      </c>
      <c r="F27" s="95">
        <f t="shared" ref="F27:G27" si="2">F28+F44+F55</f>
        <v>5446571.8200000003</v>
      </c>
      <c r="G27" s="95">
        <f t="shared" si="2"/>
        <v>5490709.0099999998</v>
      </c>
      <c r="H27" s="10"/>
      <c r="I27" s="127">
        <v>5682989.3700000001</v>
      </c>
      <c r="J27">
        <v>5727126.5599999996</v>
      </c>
      <c r="L27" s="133">
        <v>446475.39</v>
      </c>
    </row>
    <row r="28" spans="1:12" ht="37.5" customHeight="1" x14ac:dyDescent="0.25">
      <c r="A28" s="11" t="s">
        <v>40</v>
      </c>
      <c r="B28" s="12">
        <v>2100</v>
      </c>
      <c r="C28" s="12" t="s">
        <v>25</v>
      </c>
      <c r="D28" s="10"/>
      <c r="E28" s="128">
        <f>+E29+E30+E31+E32+E33+E34+E35+E36+E37</f>
        <v>4172637.6500000004</v>
      </c>
      <c r="F28" s="128">
        <f t="shared" ref="F28:G28" si="3">+F29+F30+F31+F32+F33+F34+F35+F36+F37</f>
        <v>4172637.6500000004</v>
      </c>
      <c r="G28" s="128">
        <f t="shared" si="3"/>
        <v>4172637.6500000004</v>
      </c>
      <c r="H28" s="10"/>
      <c r="I28" s="127">
        <f>F27-I27</f>
        <v>-236417.54999999981</v>
      </c>
      <c r="J28">
        <f>G27-J27</f>
        <v>-236417.54999999981</v>
      </c>
      <c r="L28" s="133">
        <v>39956</v>
      </c>
    </row>
    <row r="29" spans="1:12" ht="17.25" customHeight="1" x14ac:dyDescent="0.25">
      <c r="A29" s="15" t="s">
        <v>41</v>
      </c>
      <c r="B29" s="16">
        <v>2110</v>
      </c>
      <c r="C29" s="16">
        <v>111</v>
      </c>
      <c r="D29" s="17"/>
      <c r="E29" s="17">
        <v>1726395.49</v>
      </c>
      <c r="F29" s="17">
        <v>1726395.49</v>
      </c>
      <c r="G29" s="17">
        <v>1726395.49</v>
      </c>
      <c r="H29" s="17"/>
      <c r="J29" t="s">
        <v>249</v>
      </c>
    </row>
    <row r="30" spans="1:12" ht="34.5" customHeight="1" x14ac:dyDescent="0.25">
      <c r="A30" s="15" t="s">
        <v>242</v>
      </c>
      <c r="B30" s="16">
        <v>2110</v>
      </c>
      <c r="C30" s="16">
        <v>111</v>
      </c>
      <c r="D30" s="17"/>
      <c r="E30" s="17">
        <v>1478395.33</v>
      </c>
      <c r="F30" s="17">
        <v>1478395.33</v>
      </c>
      <c r="G30" s="17">
        <v>1478395.33</v>
      </c>
      <c r="H30" s="17"/>
      <c r="J30" t="s">
        <v>250</v>
      </c>
    </row>
    <row r="31" spans="1:12" ht="63" x14ac:dyDescent="0.25">
      <c r="A31" s="15" t="s">
        <v>42</v>
      </c>
      <c r="B31" s="16">
        <v>2120</v>
      </c>
      <c r="C31" s="16">
        <v>112</v>
      </c>
      <c r="D31" s="17"/>
      <c r="E31" s="17"/>
      <c r="F31" s="17"/>
      <c r="G31" s="17"/>
      <c r="H31" s="17"/>
      <c r="J31" t="s">
        <v>249</v>
      </c>
      <c r="K31">
        <v>3501336.15</v>
      </c>
      <c r="L31">
        <f>K31-K32</f>
        <v>1576465.4299999997</v>
      </c>
    </row>
    <row r="32" spans="1:12" ht="63" x14ac:dyDescent="0.25">
      <c r="A32" s="15" t="s">
        <v>243</v>
      </c>
      <c r="B32" s="16">
        <v>2120</v>
      </c>
      <c r="C32" s="16">
        <v>112</v>
      </c>
      <c r="D32" s="17"/>
      <c r="E32" s="17"/>
      <c r="F32" s="17"/>
      <c r="G32" s="17"/>
      <c r="H32" s="17"/>
      <c r="J32" t="s">
        <v>250</v>
      </c>
      <c r="K32">
        <f>E30+E34</f>
        <v>1924870.7200000002</v>
      </c>
    </row>
    <row r="33" spans="1:15" ht="97.5" customHeight="1" x14ac:dyDescent="0.25">
      <c r="A33" s="15" t="s">
        <v>43</v>
      </c>
      <c r="B33" s="16">
        <v>2140</v>
      </c>
      <c r="C33" s="16">
        <v>119</v>
      </c>
      <c r="D33" s="17"/>
      <c r="E33" s="17">
        <v>521371.44</v>
      </c>
      <c r="F33" s="17">
        <v>521371.44</v>
      </c>
      <c r="G33" s="17">
        <v>521371.44</v>
      </c>
      <c r="H33" s="17"/>
      <c r="J33" t="s">
        <v>249</v>
      </c>
      <c r="O33">
        <f>M32+M33</f>
        <v>0</v>
      </c>
    </row>
    <row r="34" spans="1:15" ht="97.5" customHeight="1" x14ac:dyDescent="0.25">
      <c r="A34" s="15" t="s">
        <v>244</v>
      </c>
      <c r="B34" s="16">
        <v>2140</v>
      </c>
      <c r="C34" s="16">
        <v>119</v>
      </c>
      <c r="D34" s="17"/>
      <c r="E34" s="17">
        <v>446475.39</v>
      </c>
      <c r="F34" s="17">
        <v>446475.39</v>
      </c>
      <c r="G34" s="17">
        <v>446475.39</v>
      </c>
      <c r="H34" s="17"/>
      <c r="J34" t="s">
        <v>250</v>
      </c>
    </row>
    <row r="35" spans="1:15" ht="34.5" customHeight="1" x14ac:dyDescent="0.25">
      <c r="A35" s="15" t="s">
        <v>44</v>
      </c>
      <c r="B35" s="16">
        <v>2141</v>
      </c>
      <c r="C35" s="16">
        <v>119</v>
      </c>
      <c r="D35" s="17"/>
      <c r="E35" s="17"/>
      <c r="F35" s="17"/>
      <c r="G35" s="17"/>
      <c r="H35" s="17"/>
      <c r="J35" t="s">
        <v>249</v>
      </c>
    </row>
    <row r="36" spans="1:15" ht="34.5" customHeight="1" x14ac:dyDescent="0.25">
      <c r="A36" s="15" t="s">
        <v>245</v>
      </c>
      <c r="B36" s="16">
        <v>2141</v>
      </c>
      <c r="C36" s="16">
        <v>119</v>
      </c>
      <c r="D36" s="17"/>
      <c r="E36" s="17"/>
      <c r="F36" s="17"/>
      <c r="G36" s="17"/>
      <c r="H36" s="17"/>
      <c r="J36" t="s">
        <v>250</v>
      </c>
    </row>
    <row r="37" spans="1:15" ht="31.5" x14ac:dyDescent="0.25">
      <c r="A37" s="11" t="s">
        <v>45</v>
      </c>
      <c r="B37" s="12">
        <v>2142</v>
      </c>
      <c r="C37" s="12">
        <v>119</v>
      </c>
      <c r="D37" s="10"/>
      <c r="E37" s="10"/>
      <c r="F37" s="10"/>
      <c r="G37" s="10"/>
      <c r="H37" s="10"/>
    </row>
    <row r="38" spans="1:15" ht="36.75" customHeight="1" x14ac:dyDescent="0.25">
      <c r="A38" s="11" t="s">
        <v>46</v>
      </c>
      <c r="B38" s="12">
        <v>2200</v>
      </c>
      <c r="C38" s="12">
        <v>300</v>
      </c>
      <c r="D38" s="10"/>
      <c r="E38" s="10"/>
      <c r="F38" s="10"/>
      <c r="G38" s="10"/>
      <c r="H38" s="10"/>
    </row>
    <row r="39" spans="1:15" ht="67.5" customHeight="1" x14ac:dyDescent="0.25">
      <c r="A39" s="11" t="s">
        <v>47</v>
      </c>
      <c r="B39" s="12">
        <v>2210</v>
      </c>
      <c r="C39" s="12">
        <v>320</v>
      </c>
      <c r="D39" s="10"/>
      <c r="E39" s="10"/>
      <c r="F39" s="10"/>
      <c r="G39" s="10"/>
      <c r="H39" s="10"/>
    </row>
    <row r="40" spans="1:15" ht="94.5" customHeight="1" x14ac:dyDescent="0.25">
      <c r="A40" s="11" t="s">
        <v>48</v>
      </c>
      <c r="B40" s="12">
        <v>2211</v>
      </c>
      <c r="C40" s="12">
        <v>321</v>
      </c>
      <c r="D40" s="10"/>
      <c r="E40" s="10"/>
      <c r="F40" s="10"/>
      <c r="G40" s="10"/>
      <c r="H40" s="10"/>
    </row>
    <row r="41" spans="1:15" ht="63" x14ac:dyDescent="0.25">
      <c r="A41" s="11" t="s">
        <v>49</v>
      </c>
      <c r="B41" s="12">
        <v>2230</v>
      </c>
      <c r="C41" s="12">
        <v>350</v>
      </c>
      <c r="D41" s="10"/>
      <c r="E41" s="10"/>
      <c r="F41" s="10"/>
      <c r="G41" s="10"/>
      <c r="H41" s="10"/>
    </row>
    <row r="42" spans="1:15" ht="100.5" customHeight="1" x14ac:dyDescent="0.25">
      <c r="A42" s="11" t="s">
        <v>50</v>
      </c>
      <c r="B42" s="11"/>
      <c r="C42" s="11"/>
      <c r="D42" s="10"/>
      <c r="E42" s="10"/>
      <c r="F42" s="10"/>
      <c r="G42" s="10"/>
      <c r="H42" s="10"/>
    </row>
    <row r="43" spans="1:15" ht="23.25" customHeight="1" x14ac:dyDescent="0.25">
      <c r="A43" s="11" t="s">
        <v>256</v>
      </c>
      <c r="B43" s="12">
        <v>2240</v>
      </c>
      <c r="C43" s="12">
        <v>360</v>
      </c>
      <c r="D43" s="10"/>
      <c r="E43" s="10"/>
      <c r="F43" s="10"/>
      <c r="G43" s="10"/>
      <c r="H43" s="10"/>
    </row>
    <row r="44" spans="1:15" ht="31.5" customHeight="1" x14ac:dyDescent="0.25">
      <c r="A44" s="15" t="s">
        <v>51</v>
      </c>
      <c r="B44" s="16">
        <v>2300</v>
      </c>
      <c r="C44" s="16">
        <v>850</v>
      </c>
      <c r="D44" s="17"/>
      <c r="E44" s="134">
        <f>+E45+E46+E47</f>
        <v>4100</v>
      </c>
      <c r="F44" s="134">
        <f t="shared" ref="F44:G44" si="4">+F45+F46+F47</f>
        <v>4100</v>
      </c>
      <c r="G44" s="134">
        <f t="shared" si="4"/>
        <v>4100</v>
      </c>
      <c r="H44" s="90"/>
    </row>
    <row r="45" spans="1:15" ht="51.75" customHeight="1" x14ac:dyDescent="0.25">
      <c r="A45" s="15" t="s">
        <v>52</v>
      </c>
      <c r="B45" s="16">
        <v>2310</v>
      </c>
      <c r="C45" s="16">
        <v>851</v>
      </c>
      <c r="D45" s="17"/>
      <c r="E45" s="17">
        <v>2100</v>
      </c>
      <c r="F45" s="17">
        <v>2100</v>
      </c>
      <c r="G45" s="17">
        <v>2100</v>
      </c>
      <c r="H45" s="17"/>
      <c r="J45" t="s">
        <v>249</v>
      </c>
    </row>
    <row r="46" spans="1:15" ht="96" customHeight="1" x14ac:dyDescent="0.25">
      <c r="A46" s="15" t="s">
        <v>53</v>
      </c>
      <c r="B46" s="16">
        <v>2320</v>
      </c>
      <c r="C46" s="16">
        <v>852</v>
      </c>
      <c r="D46" s="17"/>
      <c r="E46" s="17"/>
      <c r="F46" s="17"/>
      <c r="G46" s="17"/>
      <c r="H46" s="17"/>
      <c r="J46" t="s">
        <v>249</v>
      </c>
    </row>
    <row r="47" spans="1:15" ht="48" customHeight="1" x14ac:dyDescent="0.25">
      <c r="A47" s="15" t="s">
        <v>54</v>
      </c>
      <c r="B47" s="16">
        <v>2330</v>
      </c>
      <c r="C47" s="16">
        <v>853</v>
      </c>
      <c r="D47" s="17"/>
      <c r="E47" s="17">
        <v>2000</v>
      </c>
      <c r="F47" s="17">
        <v>2000</v>
      </c>
      <c r="G47" s="17">
        <v>2000</v>
      </c>
      <c r="H47" s="17"/>
      <c r="J47" t="s">
        <v>249</v>
      </c>
    </row>
    <row r="48" spans="1:15" ht="51.75" customHeight="1" x14ac:dyDescent="0.25">
      <c r="A48" s="11" t="s">
        <v>55</v>
      </c>
      <c r="B48" s="12">
        <v>2400</v>
      </c>
      <c r="C48" s="12" t="s">
        <v>25</v>
      </c>
      <c r="D48" s="10"/>
      <c r="E48" s="10"/>
      <c r="F48" s="10"/>
      <c r="G48" s="10"/>
      <c r="H48" s="10"/>
    </row>
    <row r="49" spans="1:12" ht="47.25" x14ac:dyDescent="0.25">
      <c r="A49" s="11" t="s">
        <v>257</v>
      </c>
      <c r="B49" s="12">
        <v>2410</v>
      </c>
      <c r="C49" s="12">
        <v>613</v>
      </c>
      <c r="D49" s="10"/>
      <c r="E49" s="10"/>
      <c r="F49" s="10"/>
      <c r="G49" s="10"/>
      <c r="H49" s="10"/>
    </row>
    <row r="50" spans="1:12" ht="31.5" x14ac:dyDescent="0.25">
      <c r="A50" s="11" t="s">
        <v>258</v>
      </c>
      <c r="B50" s="12">
        <v>2420</v>
      </c>
      <c r="C50" s="12">
        <v>623</v>
      </c>
      <c r="D50" s="10"/>
      <c r="E50" s="10"/>
      <c r="F50" s="10"/>
      <c r="G50" s="10"/>
      <c r="H50" s="10"/>
    </row>
    <row r="51" spans="1:12" ht="78.75" x14ac:dyDescent="0.25">
      <c r="A51" s="11" t="s">
        <v>259</v>
      </c>
      <c r="B51" s="12">
        <v>2430</v>
      </c>
      <c r="C51" s="12">
        <v>634</v>
      </c>
      <c r="D51" s="10"/>
      <c r="E51" s="10"/>
      <c r="F51" s="10"/>
      <c r="G51" s="10"/>
      <c r="H51" s="10"/>
    </row>
    <row r="52" spans="1:12" ht="47.25" x14ac:dyDescent="0.25">
      <c r="A52" s="11" t="s">
        <v>260</v>
      </c>
      <c r="B52" s="12">
        <v>2440</v>
      </c>
      <c r="C52" s="12">
        <v>810</v>
      </c>
      <c r="D52" s="10"/>
      <c r="E52" s="10"/>
      <c r="F52" s="10"/>
      <c r="G52" s="10"/>
      <c r="H52" s="10"/>
    </row>
    <row r="53" spans="1:12" ht="54" customHeight="1" x14ac:dyDescent="0.25">
      <c r="A53" s="11" t="s">
        <v>56</v>
      </c>
      <c r="B53" s="12">
        <v>2500</v>
      </c>
      <c r="C53" s="12" t="s">
        <v>25</v>
      </c>
      <c r="D53" s="10"/>
      <c r="E53" s="10"/>
      <c r="F53" s="10"/>
      <c r="G53" s="10"/>
      <c r="H53" s="10"/>
    </row>
    <row r="54" spans="1:12" ht="96.75" customHeight="1" x14ac:dyDescent="0.25">
      <c r="A54" s="11" t="s">
        <v>57</v>
      </c>
      <c r="B54" s="12">
        <v>2520</v>
      </c>
      <c r="C54" s="12">
        <v>831</v>
      </c>
      <c r="D54" s="10"/>
      <c r="E54" s="10"/>
      <c r="F54" s="10"/>
      <c r="G54" s="10"/>
      <c r="H54" s="10"/>
    </row>
    <row r="55" spans="1:12" ht="33.75" customHeight="1" x14ac:dyDescent="0.25">
      <c r="A55" s="11" t="s">
        <v>67</v>
      </c>
      <c r="B55" s="12">
        <v>2600</v>
      </c>
      <c r="C55" s="12" t="s">
        <v>25</v>
      </c>
      <c r="D55" s="10"/>
      <c r="E55" s="91">
        <f>E57+E65+E58+E60</f>
        <v>1277444.5900000001</v>
      </c>
      <c r="F55" s="131">
        <f>F56+F57+F58+F59+F60+F65</f>
        <v>1269834.17</v>
      </c>
      <c r="G55" s="131">
        <f t="shared" ref="G55" si="5">G56+G57+G58+G59+G60+G65</f>
        <v>1313971.3599999999</v>
      </c>
      <c r="H55" s="10"/>
    </row>
    <row r="56" spans="1:12" ht="63" x14ac:dyDescent="0.25">
      <c r="A56" s="11" t="s">
        <v>58</v>
      </c>
      <c r="B56" s="12">
        <v>2620</v>
      </c>
      <c r="C56" s="12">
        <v>243</v>
      </c>
      <c r="D56" s="10"/>
      <c r="E56" s="10"/>
      <c r="F56" s="10"/>
      <c r="G56" s="10"/>
      <c r="H56" s="10"/>
      <c r="J56">
        <f>E57+E58</f>
        <v>586976.39</v>
      </c>
    </row>
    <row r="57" spans="1:12" ht="31.5" x14ac:dyDescent="0.25">
      <c r="A57" s="15" t="s">
        <v>59</v>
      </c>
      <c r="B57" s="16">
        <v>2630</v>
      </c>
      <c r="C57" s="16">
        <v>244</v>
      </c>
      <c r="D57" s="17"/>
      <c r="E57" s="17">
        <v>547020.39</v>
      </c>
      <c r="F57" s="17">
        <v>547020.39</v>
      </c>
      <c r="G57" s="17">
        <v>547020.39</v>
      </c>
      <c r="H57" s="17"/>
      <c r="J57" t="s">
        <v>249</v>
      </c>
    </row>
    <row r="58" spans="1:12" ht="47.25" x14ac:dyDescent="0.25">
      <c r="A58" s="15" t="s">
        <v>246</v>
      </c>
      <c r="B58" s="16">
        <v>2630</v>
      </c>
      <c r="C58" s="16">
        <v>244</v>
      </c>
      <c r="D58" s="17"/>
      <c r="E58" s="17">
        <v>39956</v>
      </c>
      <c r="F58" s="17">
        <v>39956</v>
      </c>
      <c r="G58" s="17">
        <v>39956</v>
      </c>
      <c r="H58" s="17"/>
      <c r="J58" t="s">
        <v>311</v>
      </c>
    </row>
    <row r="59" spans="1:12" ht="42.75" customHeight="1" x14ac:dyDescent="0.25">
      <c r="A59" s="15" t="s">
        <v>274</v>
      </c>
      <c r="B59" s="16">
        <v>2630</v>
      </c>
      <c r="C59" s="16">
        <v>244</v>
      </c>
      <c r="D59" s="17"/>
      <c r="E59" s="17"/>
      <c r="F59" s="17">
        <f t="shared" ref="F59" si="6">E59*1.2%+E59</f>
        <v>0</v>
      </c>
      <c r="G59" s="17">
        <f t="shared" ref="G59" si="7">E59*1%+F59</f>
        <v>0</v>
      </c>
      <c r="H59" s="17"/>
      <c r="J59" t="s">
        <v>252</v>
      </c>
    </row>
    <row r="60" spans="1:12" ht="38.25" customHeight="1" x14ac:dyDescent="0.25">
      <c r="A60" s="15" t="s">
        <v>59</v>
      </c>
      <c r="B60" s="16">
        <v>2630</v>
      </c>
      <c r="C60" s="16">
        <v>244</v>
      </c>
      <c r="D60" s="17"/>
      <c r="E60" s="17">
        <v>359244.79999999999</v>
      </c>
      <c r="F60" s="17">
        <v>359244.79999999999</v>
      </c>
      <c r="G60" s="17">
        <v>359244.79999999999</v>
      </c>
      <c r="H60" s="17"/>
      <c r="J60" t="s">
        <v>251</v>
      </c>
    </row>
    <row r="61" spans="1:12" ht="15.75" x14ac:dyDescent="0.25">
      <c r="A61" s="11" t="s">
        <v>37</v>
      </c>
      <c r="B61" s="11"/>
      <c r="C61" s="11"/>
      <c r="D61" s="10"/>
      <c r="E61" s="10"/>
      <c r="F61" s="10"/>
      <c r="G61" s="10"/>
      <c r="H61" s="10"/>
    </row>
    <row r="62" spans="1:12" ht="47.25" x14ac:dyDescent="0.25">
      <c r="A62" s="11" t="s">
        <v>60</v>
      </c>
      <c r="B62" s="12">
        <v>2640</v>
      </c>
      <c r="C62" s="12">
        <v>400</v>
      </c>
      <c r="D62" s="10"/>
      <c r="E62" s="10"/>
      <c r="F62" s="10"/>
      <c r="G62" s="10"/>
      <c r="H62" s="10"/>
      <c r="I62">
        <v>5690599.79</v>
      </c>
      <c r="K62" s="19"/>
      <c r="L62" s="19"/>
    </row>
    <row r="63" spans="1:12" ht="78.75" x14ac:dyDescent="0.25">
      <c r="A63" s="11" t="s">
        <v>61</v>
      </c>
      <c r="B63" s="12">
        <v>2641</v>
      </c>
      <c r="C63" s="12">
        <v>406</v>
      </c>
      <c r="D63" s="10"/>
      <c r="E63" s="10"/>
      <c r="F63" s="10"/>
      <c r="G63" s="10"/>
      <c r="H63" s="10"/>
    </row>
    <row r="64" spans="1:12" ht="78.75" x14ac:dyDescent="0.25">
      <c r="A64" s="11" t="s">
        <v>62</v>
      </c>
      <c r="B64" s="12">
        <v>2642</v>
      </c>
      <c r="C64" s="12">
        <v>407</v>
      </c>
      <c r="D64" s="10"/>
      <c r="E64" s="10"/>
      <c r="F64" s="10"/>
      <c r="G64" s="10"/>
      <c r="H64" s="10"/>
      <c r="J64" s="19"/>
      <c r="K64" s="19"/>
    </row>
    <row r="65" spans="1:10" ht="31.5" x14ac:dyDescent="0.25">
      <c r="A65" s="15" t="s">
        <v>275</v>
      </c>
      <c r="B65" s="16">
        <v>2650</v>
      </c>
      <c r="C65" s="16">
        <v>247</v>
      </c>
      <c r="D65" s="17"/>
      <c r="E65" s="17">
        <v>331223.40000000002</v>
      </c>
      <c r="F65" s="17">
        <v>323612.98</v>
      </c>
      <c r="G65" s="17">
        <v>367750.17</v>
      </c>
      <c r="H65" s="17"/>
      <c r="J65" t="s">
        <v>249</v>
      </c>
    </row>
    <row r="66" spans="1:10" ht="31.5" x14ac:dyDescent="0.25">
      <c r="A66" s="11" t="s">
        <v>68</v>
      </c>
      <c r="B66" s="12">
        <v>3000</v>
      </c>
      <c r="C66" s="12">
        <v>100</v>
      </c>
      <c r="D66" s="10"/>
      <c r="E66" s="10"/>
      <c r="F66" s="10"/>
      <c r="G66" s="10"/>
      <c r="H66" s="10"/>
    </row>
    <row r="67" spans="1:10" ht="31.5" x14ac:dyDescent="0.25">
      <c r="A67" s="11" t="s">
        <v>69</v>
      </c>
      <c r="B67" s="12">
        <v>3010</v>
      </c>
      <c r="C67" s="11"/>
      <c r="D67" s="10"/>
      <c r="E67" s="10"/>
      <c r="F67" s="10"/>
      <c r="G67" s="10"/>
      <c r="H67" s="10"/>
    </row>
    <row r="68" spans="1:10" ht="31.5" x14ac:dyDescent="0.25">
      <c r="A68" s="11" t="s">
        <v>70</v>
      </c>
      <c r="B68" s="12">
        <v>3020</v>
      </c>
      <c r="C68" s="11"/>
      <c r="D68" s="10"/>
      <c r="E68" s="10"/>
      <c r="F68" s="10"/>
      <c r="G68" s="10"/>
      <c r="H68" s="10"/>
    </row>
    <row r="69" spans="1:10" ht="31.5" x14ac:dyDescent="0.25">
      <c r="A69" s="11" t="s">
        <v>71</v>
      </c>
      <c r="B69" s="12">
        <v>3030</v>
      </c>
      <c r="C69" s="11"/>
      <c r="D69" s="10"/>
      <c r="E69" s="10"/>
      <c r="F69" s="10"/>
      <c r="G69" s="10"/>
      <c r="H69" s="10"/>
    </row>
    <row r="70" spans="1:10" ht="15.75" x14ac:dyDescent="0.25">
      <c r="A70" s="11" t="s">
        <v>72</v>
      </c>
      <c r="B70" s="12">
        <v>4000</v>
      </c>
      <c r="C70" s="12" t="s">
        <v>25</v>
      </c>
      <c r="D70" s="10"/>
      <c r="E70" s="10"/>
      <c r="F70" s="10"/>
      <c r="G70" s="10"/>
      <c r="H70" s="10"/>
    </row>
    <row r="71" spans="1:10" ht="31.5" x14ac:dyDescent="0.25">
      <c r="A71" s="11" t="s">
        <v>63</v>
      </c>
      <c r="B71" s="12">
        <v>4010</v>
      </c>
      <c r="C71" s="12">
        <v>610</v>
      </c>
      <c r="D71" s="10"/>
      <c r="E71" s="10"/>
      <c r="F71" s="10"/>
      <c r="G71" s="10"/>
      <c r="H71" s="10"/>
    </row>
  </sheetData>
  <mergeCells count="6">
    <mergeCell ref="B1:F1"/>
    <mergeCell ref="A3:A4"/>
    <mergeCell ref="B3:B4"/>
    <mergeCell ref="C3:C4"/>
    <mergeCell ref="D3:D4"/>
    <mergeCell ref="E3:H3"/>
  </mergeCells>
  <printOptions horizontalCentered="1"/>
  <pageMargins left="0.70866141732283472" right="0" top="0" bottom="0" header="0.31496062992125984" footer="0.31496062992125984"/>
  <pageSetup paperSize="9" scale="82" orientation="portrait" verticalDpi="0" r:id="rId1"/>
  <rowBreaks count="3" manualBreakCount="3">
    <brk id="26" max="7" man="1"/>
    <brk id="39" max="7" man="1"/>
    <brk id="56" max="7" man="1"/>
  </rowBreaks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5"/>
  <sheetViews>
    <sheetView view="pageBreakPreview" zoomScale="82" zoomScaleNormal="100" zoomScaleSheetLayoutView="82" workbookViewId="0">
      <selection activeCell="G13" sqref="G13:H13"/>
    </sheetView>
  </sheetViews>
  <sheetFormatPr defaultRowHeight="15" x14ac:dyDescent="0.25"/>
  <cols>
    <col min="1" max="1" width="7.85546875" customWidth="1"/>
    <col min="2" max="2" width="31.42578125" customWidth="1"/>
    <col min="3" max="3" width="8.7109375" customWidth="1"/>
    <col min="4" max="4" width="9.85546875" customWidth="1"/>
    <col min="5" max="5" width="15.85546875" customWidth="1"/>
    <col min="6" max="6" width="14.7109375" customWidth="1"/>
    <col min="7" max="7" width="16" customWidth="1"/>
    <col min="8" max="8" width="14" customWidth="1"/>
    <col min="9" max="9" width="12.28515625" customWidth="1"/>
    <col min="14" max="14" width="13.85546875" customWidth="1"/>
  </cols>
  <sheetData>
    <row r="1" spans="1:16" ht="31.5" customHeight="1" x14ac:dyDescent="0.25">
      <c r="B1" s="158" t="s">
        <v>217</v>
      </c>
      <c r="C1" s="158"/>
      <c r="D1" s="158"/>
      <c r="E1" s="158"/>
      <c r="F1" s="158"/>
      <c r="G1" s="158"/>
      <c r="H1" s="158"/>
      <c r="I1" s="158"/>
    </row>
    <row r="2" spans="1:16" ht="15.75" x14ac:dyDescent="0.25">
      <c r="A2" s="166" t="s">
        <v>74</v>
      </c>
      <c r="B2" s="166" t="s">
        <v>19</v>
      </c>
      <c r="C2" s="166" t="s">
        <v>75</v>
      </c>
      <c r="D2" s="166" t="s">
        <v>76</v>
      </c>
      <c r="E2" s="167" t="s">
        <v>272</v>
      </c>
      <c r="F2" s="166" t="s">
        <v>23</v>
      </c>
      <c r="G2" s="166"/>
      <c r="H2" s="166"/>
      <c r="I2" s="166"/>
    </row>
    <row r="3" spans="1:16" ht="63" x14ac:dyDescent="0.25">
      <c r="A3" s="166"/>
      <c r="B3" s="166"/>
      <c r="C3" s="166"/>
      <c r="D3" s="166"/>
      <c r="E3" s="168"/>
      <c r="F3" s="92" t="s">
        <v>326</v>
      </c>
      <c r="G3" s="92" t="s">
        <v>327</v>
      </c>
      <c r="H3" s="92" t="s">
        <v>328</v>
      </c>
      <c r="I3" s="92" t="s">
        <v>24</v>
      </c>
    </row>
    <row r="4" spans="1:16" ht="15.75" x14ac:dyDescent="0.25">
      <c r="A4" s="92">
        <v>1</v>
      </c>
      <c r="B4" s="92">
        <v>2</v>
      </c>
      <c r="C4" s="92">
        <v>3</v>
      </c>
      <c r="D4" s="92">
        <v>4</v>
      </c>
      <c r="E4" s="102" t="s">
        <v>271</v>
      </c>
      <c r="F4" s="92">
        <v>5</v>
      </c>
      <c r="G4" s="92">
        <v>6</v>
      </c>
      <c r="H4" s="92">
        <v>7</v>
      </c>
      <c r="I4" s="92">
        <v>8</v>
      </c>
    </row>
    <row r="5" spans="1:16" ht="31.5" customHeight="1" x14ac:dyDescent="0.25">
      <c r="A5" s="92">
        <v>1</v>
      </c>
      <c r="B5" s="19" t="s">
        <v>96</v>
      </c>
      <c r="C5" s="92">
        <v>26000</v>
      </c>
      <c r="D5" s="92" t="s">
        <v>25</v>
      </c>
      <c r="E5" s="100"/>
      <c r="F5" s="19">
        <f>F12</f>
        <v>1277444.5899999999</v>
      </c>
      <c r="G5" s="19">
        <f>G12</f>
        <v>1269834.17</v>
      </c>
      <c r="H5" s="19">
        <f>H12</f>
        <v>1313971.3599999999</v>
      </c>
      <c r="I5" s="19"/>
      <c r="J5" t="s">
        <v>313</v>
      </c>
    </row>
    <row r="6" spans="1:16" ht="174.75" customHeight="1" x14ac:dyDescent="0.25">
      <c r="A6" s="92" t="s">
        <v>77</v>
      </c>
      <c r="B6" s="19" t="s">
        <v>101</v>
      </c>
      <c r="C6" s="92">
        <v>26100</v>
      </c>
      <c r="D6" s="92" t="s">
        <v>25</v>
      </c>
      <c r="E6" s="100"/>
      <c r="F6" s="19"/>
      <c r="G6" s="19"/>
      <c r="H6" s="19"/>
      <c r="I6" s="19"/>
      <c r="O6" s="22"/>
    </row>
    <row r="7" spans="1:16" ht="80.25" customHeight="1" x14ac:dyDescent="0.25">
      <c r="A7" s="92" t="s">
        <v>78</v>
      </c>
      <c r="B7" s="23" t="s">
        <v>79</v>
      </c>
      <c r="C7" s="92">
        <v>26200</v>
      </c>
      <c r="D7" s="92" t="s">
        <v>25</v>
      </c>
      <c r="E7" s="100"/>
      <c r="F7" s="19"/>
      <c r="G7" s="19"/>
      <c r="H7" s="19"/>
      <c r="I7" s="19"/>
    </row>
    <row r="8" spans="1:16" ht="79.5" customHeight="1" x14ac:dyDescent="0.25">
      <c r="A8" s="92" t="s">
        <v>80</v>
      </c>
      <c r="B8" s="11" t="s">
        <v>102</v>
      </c>
      <c r="C8" s="92">
        <v>26300</v>
      </c>
      <c r="D8" s="92" t="s">
        <v>25</v>
      </c>
      <c r="E8" s="100"/>
      <c r="F8" s="19"/>
      <c r="G8" s="19"/>
      <c r="H8" s="19"/>
      <c r="I8" s="19"/>
    </row>
    <row r="9" spans="1:16" ht="45" customHeight="1" x14ac:dyDescent="0.25">
      <c r="A9" s="20" t="s">
        <v>261</v>
      </c>
      <c r="B9" s="11" t="s">
        <v>262</v>
      </c>
      <c r="C9" s="92">
        <v>26310</v>
      </c>
      <c r="D9" s="92"/>
      <c r="E9" s="100"/>
      <c r="F9" s="19"/>
      <c r="G9" s="19"/>
      <c r="H9" s="19"/>
      <c r="I9" s="19"/>
    </row>
    <row r="10" spans="1:16" ht="45" customHeight="1" x14ac:dyDescent="0.25">
      <c r="A10" s="20"/>
      <c r="B10" s="11" t="s">
        <v>264</v>
      </c>
      <c r="C10" s="92" t="s">
        <v>263</v>
      </c>
      <c r="D10" s="92"/>
      <c r="E10" s="100"/>
      <c r="F10" s="19"/>
      <c r="G10" s="19"/>
      <c r="H10" s="19"/>
      <c r="I10" s="19"/>
    </row>
    <row r="11" spans="1:16" ht="33" customHeight="1" x14ac:dyDescent="0.25">
      <c r="A11" s="20" t="s">
        <v>265</v>
      </c>
      <c r="B11" s="11" t="s">
        <v>266</v>
      </c>
      <c r="C11" s="92">
        <v>26320</v>
      </c>
      <c r="D11" s="92" t="s">
        <v>25</v>
      </c>
      <c r="E11" s="100"/>
      <c r="F11" s="19"/>
      <c r="G11" s="19"/>
      <c r="H11" s="19"/>
      <c r="I11" s="19"/>
    </row>
    <row r="12" spans="1:16" ht="80.25" customHeight="1" x14ac:dyDescent="0.25">
      <c r="A12" s="92" t="s">
        <v>81</v>
      </c>
      <c r="B12" s="23" t="s">
        <v>100</v>
      </c>
      <c r="C12" s="92">
        <v>26400</v>
      </c>
      <c r="D12" s="92" t="s">
        <v>25</v>
      </c>
      <c r="E12" s="100"/>
      <c r="F12" s="19">
        <f>F13+F21+F14</f>
        <v>1277444.5899999999</v>
      </c>
      <c r="G12" s="19">
        <f>G13+G21+G14</f>
        <v>1269834.17</v>
      </c>
      <c r="H12" s="19">
        <f t="shared" ref="H12" si="0">H13+H21+H14</f>
        <v>1313971.3599999999</v>
      </c>
      <c r="I12" s="19"/>
      <c r="N12">
        <v>1469651.64</v>
      </c>
    </row>
    <row r="13" spans="1:16" ht="78" customHeight="1" x14ac:dyDescent="0.25">
      <c r="A13" s="20" t="s">
        <v>97</v>
      </c>
      <c r="B13" s="19" t="s">
        <v>82</v>
      </c>
      <c r="C13" s="92">
        <v>26410</v>
      </c>
      <c r="D13" s="92" t="s">
        <v>25</v>
      </c>
      <c r="E13" s="100"/>
      <c r="F13" s="95">
        <v>586976.39</v>
      </c>
      <c r="G13" s="95">
        <v>586976.39</v>
      </c>
      <c r="H13" s="95">
        <v>586976.39</v>
      </c>
      <c r="I13" s="19"/>
      <c r="J13" s="124">
        <v>244</v>
      </c>
      <c r="K13" t="s">
        <v>314</v>
      </c>
      <c r="L13" s="125"/>
    </row>
    <row r="14" spans="1:16" ht="46.5" customHeight="1" x14ac:dyDescent="0.25">
      <c r="A14" s="92" t="s">
        <v>83</v>
      </c>
      <c r="B14" s="19" t="s">
        <v>84</v>
      </c>
      <c r="C14" s="92">
        <v>26411</v>
      </c>
      <c r="D14" s="92" t="s">
        <v>25</v>
      </c>
      <c r="E14" s="100"/>
      <c r="F14" s="95">
        <v>331223.40000000002</v>
      </c>
      <c r="G14" s="95">
        <v>323612.98</v>
      </c>
      <c r="H14" s="95">
        <v>367750.17</v>
      </c>
      <c r="I14" s="19"/>
      <c r="J14" s="124">
        <v>247</v>
      </c>
      <c r="P14" s="21"/>
    </row>
    <row r="15" spans="1:16" ht="99" customHeight="1" x14ac:dyDescent="0.25">
      <c r="A15" s="92" t="s">
        <v>85</v>
      </c>
      <c r="B15" s="19" t="s">
        <v>86</v>
      </c>
      <c r="C15" s="92">
        <v>26420</v>
      </c>
      <c r="D15" s="92" t="s">
        <v>25</v>
      </c>
      <c r="E15" s="100"/>
      <c r="F15" s="19"/>
      <c r="G15" s="19"/>
      <c r="H15" s="19"/>
      <c r="I15" s="19"/>
      <c r="M15">
        <f>G12-G14-G21</f>
        <v>586976.3899999999</v>
      </c>
    </row>
    <row r="16" spans="1:16" ht="52.5" customHeight="1" x14ac:dyDescent="0.25">
      <c r="A16" s="92" t="s">
        <v>87</v>
      </c>
      <c r="B16" s="99" t="s">
        <v>98</v>
      </c>
      <c r="C16" s="92">
        <v>26421</v>
      </c>
      <c r="D16" s="92" t="s">
        <v>25</v>
      </c>
      <c r="E16" s="100"/>
      <c r="F16" s="19"/>
      <c r="G16" s="19"/>
      <c r="H16" s="19"/>
      <c r="I16" s="19"/>
    </row>
    <row r="17" spans="1:11" ht="45" customHeight="1" x14ac:dyDescent="0.25">
      <c r="A17" s="97"/>
      <c r="B17" s="19" t="s">
        <v>267</v>
      </c>
      <c r="C17" s="97" t="s">
        <v>268</v>
      </c>
      <c r="D17" s="97"/>
      <c r="E17" s="97"/>
      <c r="F17" s="98"/>
      <c r="G17" s="98"/>
      <c r="H17" s="98"/>
      <c r="I17" s="98"/>
    </row>
    <row r="18" spans="1:11" ht="67.5" customHeight="1" x14ac:dyDescent="0.25">
      <c r="A18" s="92" t="s">
        <v>88</v>
      </c>
      <c r="B18" s="19" t="s">
        <v>89</v>
      </c>
      <c r="C18" s="92">
        <v>26430</v>
      </c>
      <c r="D18" s="92" t="s">
        <v>25</v>
      </c>
      <c r="E18" s="100"/>
      <c r="F18" s="19"/>
      <c r="G18" s="19"/>
      <c r="H18" s="19"/>
      <c r="I18" s="19"/>
    </row>
    <row r="19" spans="1:11" ht="45" customHeight="1" x14ac:dyDescent="0.25">
      <c r="A19" s="92"/>
      <c r="B19" s="23" t="s">
        <v>267</v>
      </c>
      <c r="C19" s="92" t="s">
        <v>269</v>
      </c>
      <c r="D19" s="92"/>
      <c r="E19" s="100"/>
      <c r="F19" s="19"/>
      <c r="G19" s="19"/>
      <c r="H19" s="19"/>
      <c r="I19" s="19"/>
    </row>
    <row r="20" spans="1:11" ht="45" customHeight="1" x14ac:dyDescent="0.25">
      <c r="A20" s="92" t="s">
        <v>90</v>
      </c>
      <c r="B20" s="19" t="s">
        <v>98</v>
      </c>
      <c r="C20" s="92">
        <v>26431</v>
      </c>
      <c r="D20" s="92"/>
      <c r="E20" s="100"/>
      <c r="F20" s="19"/>
      <c r="G20" s="19"/>
      <c r="H20" s="19"/>
      <c r="I20" s="19"/>
    </row>
    <row r="21" spans="1:11" ht="40.5" customHeight="1" x14ac:dyDescent="0.25">
      <c r="A21" s="92" t="s">
        <v>91</v>
      </c>
      <c r="B21" s="19" t="s">
        <v>92</v>
      </c>
      <c r="C21" s="92">
        <v>26440</v>
      </c>
      <c r="D21" s="92" t="s">
        <v>25</v>
      </c>
      <c r="E21" s="100"/>
      <c r="F21" s="95">
        <v>359244.79999999999</v>
      </c>
      <c r="G21" s="95">
        <v>359244.79999999999</v>
      </c>
      <c r="H21" s="95">
        <v>359244.79999999999</v>
      </c>
      <c r="I21" s="19"/>
      <c r="K21" t="s">
        <v>312</v>
      </c>
    </row>
    <row r="22" spans="1:11" ht="49.5" customHeight="1" x14ac:dyDescent="0.25">
      <c r="A22" s="92" t="s">
        <v>93</v>
      </c>
      <c r="B22" s="19" t="s">
        <v>98</v>
      </c>
      <c r="C22" s="92">
        <v>26441</v>
      </c>
      <c r="D22" s="92" t="s">
        <v>25</v>
      </c>
      <c r="E22" s="100"/>
      <c r="F22" s="95">
        <v>359244.79999999999</v>
      </c>
      <c r="G22" s="95">
        <v>359244.79999999999</v>
      </c>
      <c r="H22" s="95">
        <v>359244.79999999999</v>
      </c>
      <c r="I22" s="19"/>
    </row>
    <row r="23" spans="1:11" ht="45" customHeight="1" x14ac:dyDescent="0.25">
      <c r="A23" s="92"/>
      <c r="B23" s="19" t="s">
        <v>267</v>
      </c>
      <c r="C23" s="92" t="s">
        <v>270</v>
      </c>
      <c r="D23" s="92"/>
      <c r="E23" s="100"/>
      <c r="F23" s="19"/>
      <c r="G23" s="19"/>
      <c r="H23" s="19"/>
      <c r="I23" s="19"/>
    </row>
    <row r="24" spans="1:11" ht="110.25" customHeight="1" x14ac:dyDescent="0.25">
      <c r="A24" s="92" t="s">
        <v>94</v>
      </c>
      <c r="B24" s="23" t="s">
        <v>99</v>
      </c>
      <c r="C24" s="92">
        <v>26500</v>
      </c>
      <c r="D24" s="92" t="s">
        <v>25</v>
      </c>
      <c r="E24" s="100"/>
      <c r="F24" s="19"/>
      <c r="G24" s="19"/>
      <c r="H24" s="19"/>
      <c r="I24" s="19"/>
    </row>
    <row r="25" spans="1:11" ht="36.75" customHeight="1" x14ac:dyDescent="0.25">
      <c r="A25" s="19"/>
      <c r="B25" s="19" t="s">
        <v>95</v>
      </c>
      <c r="C25" s="92">
        <v>26510</v>
      </c>
      <c r="D25" s="19"/>
      <c r="E25" s="19"/>
      <c r="F25" s="19">
        <f>F5</f>
        <v>1277444.5899999999</v>
      </c>
      <c r="G25" s="19">
        <f t="shared" ref="G25:H25" si="1">G5</f>
        <v>1269834.17</v>
      </c>
      <c r="H25" s="19">
        <f t="shared" si="1"/>
        <v>1313971.3599999999</v>
      </c>
      <c r="I25" s="19"/>
    </row>
    <row r="27" spans="1:11" ht="40.5" customHeight="1" x14ac:dyDescent="0.25">
      <c r="B27" s="147" t="s">
        <v>104</v>
      </c>
      <c r="C27" s="147"/>
      <c r="D27" s="147"/>
      <c r="E27" s="147"/>
      <c r="F27" s="147"/>
      <c r="G27" s="147"/>
      <c r="H27" s="147"/>
    </row>
    <row r="28" spans="1:11" ht="40.5" customHeight="1" x14ac:dyDescent="0.25">
      <c r="B28" s="170" t="s">
        <v>105</v>
      </c>
      <c r="C28" s="170"/>
      <c r="D28" s="170"/>
      <c r="E28" s="170"/>
      <c r="F28" s="170"/>
      <c r="G28" s="170"/>
      <c r="H28" s="170"/>
    </row>
    <row r="29" spans="1:11" ht="49.5" customHeight="1" x14ac:dyDescent="0.25">
      <c r="B29" s="147" t="s">
        <v>332</v>
      </c>
      <c r="C29" s="147"/>
    </row>
    <row r="30" spans="1:11" ht="62.25" customHeight="1" x14ac:dyDescent="0.25">
      <c r="B30" s="24"/>
    </row>
    <row r="31" spans="1:11" ht="15.75" x14ac:dyDescent="0.25">
      <c r="B31" s="24" t="s">
        <v>168</v>
      </c>
    </row>
    <row r="32" spans="1:11" ht="39.75" customHeight="1" x14ac:dyDescent="0.25">
      <c r="B32" s="171" t="s">
        <v>107</v>
      </c>
      <c r="C32" s="171"/>
      <c r="D32" s="171"/>
      <c r="E32" s="171"/>
      <c r="F32" s="171"/>
      <c r="G32" s="171"/>
      <c r="H32" s="171"/>
    </row>
    <row r="33" spans="2:8" ht="15.75" x14ac:dyDescent="0.25">
      <c r="B33" s="147" t="s">
        <v>103</v>
      </c>
      <c r="C33" s="147"/>
      <c r="D33" s="147"/>
      <c r="E33" s="147"/>
      <c r="F33" s="147"/>
      <c r="G33" s="147"/>
      <c r="H33" s="147"/>
    </row>
    <row r="34" spans="2:8" ht="45.75" customHeight="1" x14ac:dyDescent="0.25">
      <c r="B34" s="171" t="s">
        <v>109</v>
      </c>
      <c r="C34" s="171"/>
      <c r="D34" s="25"/>
      <c r="E34" s="25"/>
      <c r="F34" s="171" t="s">
        <v>108</v>
      </c>
      <c r="G34" s="171"/>
      <c r="H34" s="171"/>
    </row>
    <row r="35" spans="2:8" ht="15.75" x14ac:dyDescent="0.25">
      <c r="B35" s="24" t="s">
        <v>106</v>
      </c>
      <c r="F35" s="169" t="s">
        <v>6</v>
      </c>
      <c r="G35" s="169"/>
    </row>
  </sheetData>
  <mergeCells count="15">
    <mergeCell ref="F35:G35"/>
    <mergeCell ref="B27:H27"/>
    <mergeCell ref="B28:H28"/>
    <mergeCell ref="B29:C29"/>
    <mergeCell ref="B32:H32"/>
    <mergeCell ref="B33:H33"/>
    <mergeCell ref="B34:C34"/>
    <mergeCell ref="F34:H34"/>
    <mergeCell ref="B1:I1"/>
    <mergeCell ref="A2:A3"/>
    <mergeCell ref="B2:B3"/>
    <mergeCell ref="C2:C3"/>
    <mergeCell ref="D2:D3"/>
    <mergeCell ref="F2:I2"/>
    <mergeCell ref="E2:E3"/>
  </mergeCells>
  <printOptions horizontalCentered="1"/>
  <pageMargins left="0.70866141732283472" right="0" top="0" bottom="0" header="0.31496062992125984" footer="0.31496062992125984"/>
  <pageSetup paperSize="9" scale="71" orientation="portrait" verticalDpi="0" r:id="rId1"/>
  <rowBreaks count="1" manualBreakCount="1">
    <brk id="1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N177"/>
  <sheetViews>
    <sheetView view="pageBreakPreview" topLeftCell="A61" zoomScale="80" zoomScaleNormal="100" zoomScaleSheetLayoutView="80" workbookViewId="0">
      <selection activeCell="H169" sqref="H169:J169"/>
    </sheetView>
  </sheetViews>
  <sheetFormatPr defaultRowHeight="15" x14ac:dyDescent="0.25"/>
  <cols>
    <col min="1" max="1" width="6.140625" customWidth="1"/>
    <col min="2" max="2" width="9.140625" customWidth="1"/>
    <col min="3" max="3" width="24.7109375" customWidth="1"/>
    <col min="4" max="4" width="10.5703125" customWidth="1"/>
    <col min="5" max="5" width="8.42578125" customWidth="1"/>
    <col min="6" max="6" width="8.5703125" customWidth="1"/>
    <col min="7" max="7" width="15.85546875" customWidth="1"/>
    <col min="8" max="8" width="6.5703125" customWidth="1"/>
    <col min="9" max="9" width="6.42578125" customWidth="1"/>
    <col min="10" max="10" width="13.85546875" customWidth="1"/>
    <col min="11" max="11" width="12.140625" customWidth="1"/>
    <col min="13" max="13" width="15.140625" customWidth="1"/>
  </cols>
  <sheetData>
    <row r="2" spans="2:13" ht="35.25" customHeight="1" x14ac:dyDescent="0.3">
      <c r="B2" s="257" t="s">
        <v>316</v>
      </c>
      <c r="C2" s="257"/>
      <c r="D2" s="257"/>
      <c r="E2" s="257"/>
      <c r="F2" s="257"/>
      <c r="G2" s="257"/>
    </row>
    <row r="3" spans="2:13" ht="35.25" customHeight="1" x14ac:dyDescent="0.25">
      <c r="B3" s="40"/>
      <c r="C3" s="70" t="s">
        <v>191</v>
      </c>
      <c r="D3" s="40"/>
      <c r="E3" s="40"/>
      <c r="F3" s="40"/>
      <c r="G3" s="40"/>
    </row>
    <row r="4" spans="2:13" ht="35.25" customHeight="1" x14ac:dyDescent="0.25">
      <c r="B4" s="266" t="s">
        <v>211</v>
      </c>
      <c r="C4" s="266"/>
      <c r="D4" s="266"/>
      <c r="E4" s="266"/>
      <c r="F4" s="266"/>
      <c r="G4" s="266"/>
      <c r="H4" s="266"/>
      <c r="I4" s="266"/>
      <c r="J4" s="266"/>
    </row>
    <row r="5" spans="2:13" ht="39" customHeight="1" x14ac:dyDescent="0.25">
      <c r="B5" s="160" t="s">
        <v>234</v>
      </c>
      <c r="C5" s="160"/>
      <c r="D5" s="160"/>
      <c r="E5" s="83"/>
      <c r="F5" s="83"/>
      <c r="G5" s="80"/>
      <c r="H5" s="143">
        <v>5614752.9600000009</v>
      </c>
      <c r="I5" s="143">
        <v>5614752.9600000009</v>
      </c>
      <c r="J5" s="127"/>
      <c r="K5" s="127"/>
    </row>
    <row r="6" spans="2:13" ht="32.25" customHeight="1" x14ac:dyDescent="0.25">
      <c r="B6" s="82"/>
      <c r="C6" s="82"/>
      <c r="D6" s="82"/>
      <c r="E6" s="84" t="s">
        <v>237</v>
      </c>
      <c r="F6" s="84" t="s">
        <v>238</v>
      </c>
      <c r="G6" s="85" t="s">
        <v>239</v>
      </c>
      <c r="H6" s="202" t="s">
        <v>240</v>
      </c>
      <c r="I6" s="203"/>
      <c r="J6" s="88"/>
      <c r="K6" s="137">
        <f>H5-J5</f>
        <v>5614752.9600000009</v>
      </c>
    </row>
    <row r="7" spans="2:13" ht="24.75" customHeight="1" x14ac:dyDescent="0.25">
      <c r="B7" s="82"/>
      <c r="C7" s="82"/>
      <c r="D7" s="82"/>
      <c r="E7" s="84">
        <v>1</v>
      </c>
      <c r="F7" s="84">
        <v>2</v>
      </c>
      <c r="G7" s="86">
        <v>3</v>
      </c>
      <c r="H7" s="204">
        <v>4</v>
      </c>
      <c r="I7" s="204"/>
      <c r="J7" s="88"/>
      <c r="K7" s="127"/>
      <c r="M7" s="127"/>
    </row>
    <row r="8" spans="2:13" ht="20.25" customHeight="1" x14ac:dyDescent="0.25">
      <c r="B8" s="160" t="s">
        <v>235</v>
      </c>
      <c r="C8" s="160"/>
      <c r="D8" s="160"/>
      <c r="E8" s="89">
        <v>28</v>
      </c>
      <c r="F8" s="89"/>
      <c r="G8" s="87">
        <v>1946</v>
      </c>
      <c r="H8" s="205">
        <v>359244.79999999999</v>
      </c>
      <c r="I8" s="205"/>
      <c r="J8" s="88"/>
      <c r="K8" s="127"/>
    </row>
    <row r="9" spans="2:13" ht="20.25" customHeight="1" x14ac:dyDescent="0.25">
      <c r="B9" s="82"/>
      <c r="C9" s="82"/>
      <c r="D9" s="82"/>
      <c r="E9" s="83"/>
      <c r="F9" s="83"/>
      <c r="G9" s="80"/>
    </row>
    <row r="10" spans="2:13" ht="35.25" customHeight="1" x14ac:dyDescent="0.25">
      <c r="B10" s="266" t="s">
        <v>212</v>
      </c>
      <c r="C10" s="266"/>
      <c r="D10" s="266"/>
      <c r="E10" s="266"/>
      <c r="F10" s="266"/>
      <c r="G10" s="266"/>
      <c r="H10" s="266"/>
      <c r="I10" s="266"/>
      <c r="J10" s="266"/>
    </row>
    <row r="11" spans="2:13" ht="16.5" customHeight="1" x14ac:dyDescent="0.25">
      <c r="B11" s="40"/>
      <c r="C11" s="40"/>
      <c r="D11" s="40"/>
      <c r="E11" s="40"/>
      <c r="F11" s="40"/>
      <c r="G11" s="80"/>
    </row>
    <row r="12" spans="2:13" ht="14.25" customHeight="1" x14ac:dyDescent="0.25">
      <c r="B12" s="40"/>
      <c r="C12" s="40"/>
      <c r="D12" s="40"/>
      <c r="E12" s="40"/>
      <c r="F12" s="40"/>
      <c r="G12" s="40"/>
      <c r="H12" s="206">
        <v>0</v>
      </c>
      <c r="I12" s="206"/>
    </row>
    <row r="13" spans="2:13" ht="35.25" customHeight="1" x14ac:dyDescent="0.25">
      <c r="B13" s="222" t="s">
        <v>213</v>
      </c>
      <c r="C13" s="222"/>
      <c r="D13" s="222"/>
      <c r="E13" s="222"/>
      <c r="F13" s="222"/>
      <c r="G13" s="222"/>
      <c r="H13" s="222"/>
      <c r="I13" s="222"/>
      <c r="J13" s="222"/>
    </row>
    <row r="14" spans="2:13" ht="18" customHeight="1" x14ac:dyDescent="0.25">
      <c r="B14" s="45"/>
      <c r="C14" s="45"/>
      <c r="D14" s="45"/>
      <c r="E14" s="45"/>
      <c r="F14" s="45"/>
      <c r="G14" s="81"/>
      <c r="H14" s="45"/>
      <c r="I14" s="45"/>
      <c r="J14" s="45"/>
    </row>
    <row r="15" spans="2:13" ht="16.5" customHeight="1" x14ac:dyDescent="0.25">
      <c r="B15" s="45"/>
      <c r="C15" s="45"/>
      <c r="D15" s="45"/>
      <c r="E15" s="45"/>
      <c r="F15" s="45"/>
      <c r="G15" s="45"/>
      <c r="H15" s="207">
        <v>0</v>
      </c>
      <c r="I15" s="207"/>
      <c r="J15" s="45"/>
    </row>
    <row r="16" spans="2:13" ht="35.25" customHeight="1" x14ac:dyDescent="0.25">
      <c r="B16" s="222" t="s">
        <v>214</v>
      </c>
      <c r="C16" s="222"/>
      <c r="D16" s="222"/>
      <c r="E16" s="222"/>
      <c r="F16" s="222"/>
      <c r="G16" s="222"/>
      <c r="H16" s="222"/>
      <c r="I16" s="222"/>
      <c r="J16" s="222"/>
    </row>
    <row r="17" spans="1:14" ht="14.25" customHeight="1" x14ac:dyDescent="0.25">
      <c r="B17" s="156"/>
      <c r="C17" s="156"/>
      <c r="D17" s="156"/>
      <c r="E17" s="156"/>
      <c r="F17" s="156"/>
      <c r="G17" s="81"/>
      <c r="H17" s="45"/>
      <c r="I17" s="45"/>
      <c r="J17" s="45"/>
    </row>
    <row r="18" spans="1:14" ht="16.5" customHeight="1" x14ac:dyDescent="0.25">
      <c r="B18" s="156" t="s">
        <v>236</v>
      </c>
      <c r="C18" s="156"/>
      <c r="D18" s="156"/>
      <c r="E18" s="156"/>
      <c r="F18" s="156"/>
      <c r="G18" s="45"/>
      <c r="H18" s="207">
        <v>0</v>
      </c>
      <c r="I18" s="207"/>
      <c r="J18" s="45"/>
    </row>
    <row r="19" spans="1:14" ht="35.25" customHeight="1" x14ac:dyDescent="0.25">
      <c r="B19" s="40"/>
      <c r="C19" s="40"/>
      <c r="D19" s="40"/>
      <c r="E19" s="40"/>
      <c r="F19" s="40"/>
      <c r="G19" s="40"/>
      <c r="M19" s="65"/>
    </row>
    <row r="20" spans="1:14" ht="35.25" customHeight="1" x14ac:dyDescent="0.25">
      <c r="B20" s="40"/>
      <c r="C20" s="70" t="s">
        <v>187</v>
      </c>
      <c r="D20" s="40"/>
      <c r="E20" s="40"/>
      <c r="F20" s="40"/>
      <c r="G20" s="40"/>
    </row>
    <row r="23" spans="1:14" ht="33" customHeight="1" x14ac:dyDescent="0.25">
      <c r="B23" s="258" t="s">
        <v>189</v>
      </c>
      <c r="C23" s="258"/>
      <c r="D23" s="258"/>
      <c r="E23" s="258"/>
      <c r="F23" s="258"/>
      <c r="G23" s="258"/>
      <c r="H23" s="258"/>
      <c r="I23" s="258"/>
    </row>
    <row r="24" spans="1:14" ht="10.5" customHeight="1" x14ac:dyDescent="0.25">
      <c r="B24" s="259"/>
      <c r="C24" s="259"/>
      <c r="D24" s="259"/>
      <c r="E24" s="259"/>
      <c r="F24" s="259"/>
      <c r="G24" s="259"/>
      <c r="H24" s="259"/>
      <c r="I24" s="259"/>
      <c r="J24" s="259"/>
    </row>
    <row r="25" spans="1:14" ht="7.5" customHeight="1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3"/>
    </row>
    <row r="26" spans="1:14" s="28" customFormat="1" ht="58.5" customHeight="1" x14ac:dyDescent="0.2">
      <c r="A26" s="26" t="s">
        <v>110</v>
      </c>
      <c r="B26" s="179" t="s">
        <v>111</v>
      </c>
      <c r="C26" s="180"/>
      <c r="D26" s="47" t="s">
        <v>141</v>
      </c>
      <c r="E26" s="189" t="s">
        <v>112</v>
      </c>
      <c r="F26" s="189"/>
      <c r="G26" s="26" t="s">
        <v>113</v>
      </c>
      <c r="H26" s="179" t="s">
        <v>114</v>
      </c>
      <c r="I26" s="180"/>
      <c r="J26" s="26" t="s">
        <v>115</v>
      </c>
      <c r="K26" s="27"/>
      <c r="L26" s="27"/>
      <c r="M26" s="27"/>
      <c r="N26" s="27"/>
    </row>
    <row r="27" spans="1:14" s="28" customFormat="1" ht="14.25" customHeight="1" x14ac:dyDescent="0.2">
      <c r="A27" s="26">
        <v>1</v>
      </c>
      <c r="B27" s="179">
        <v>2</v>
      </c>
      <c r="C27" s="180"/>
      <c r="D27" s="47">
        <v>3</v>
      </c>
      <c r="E27" s="189">
        <v>4</v>
      </c>
      <c r="F27" s="189"/>
      <c r="G27" s="51">
        <v>5</v>
      </c>
      <c r="H27" s="179">
        <v>6</v>
      </c>
      <c r="I27" s="180"/>
      <c r="J27" s="26">
        <v>7</v>
      </c>
      <c r="K27" s="27"/>
      <c r="L27" s="27"/>
      <c r="M27" s="27"/>
      <c r="N27" s="27"/>
    </row>
    <row r="28" spans="1:14" s="28" customFormat="1" ht="15.75" customHeight="1" x14ac:dyDescent="0.2">
      <c r="A28" s="51">
        <v>1</v>
      </c>
      <c r="B28" s="179" t="s">
        <v>116</v>
      </c>
      <c r="C28" s="180"/>
      <c r="D28" s="54">
        <v>266</v>
      </c>
      <c r="E28" s="262"/>
      <c r="F28" s="262"/>
      <c r="G28" s="51"/>
      <c r="H28" s="179"/>
      <c r="I28" s="180"/>
      <c r="J28" s="29"/>
      <c r="K28" s="27"/>
      <c r="L28" s="27"/>
      <c r="M28" s="27"/>
      <c r="N28" s="27"/>
    </row>
    <row r="29" spans="1:14" s="28" customFormat="1" ht="29.25" customHeight="1" x14ac:dyDescent="0.2">
      <c r="A29" s="60">
        <v>2</v>
      </c>
      <c r="B29" s="225" t="s">
        <v>233</v>
      </c>
      <c r="C29" s="226"/>
      <c r="D29" s="55">
        <v>266</v>
      </c>
      <c r="E29" s="260"/>
      <c r="F29" s="260"/>
      <c r="G29" s="60"/>
      <c r="H29" s="225"/>
      <c r="I29" s="226"/>
      <c r="J29" s="31"/>
      <c r="K29" s="27"/>
      <c r="L29" s="27"/>
      <c r="M29" s="27"/>
      <c r="N29" s="27"/>
    </row>
    <row r="30" spans="1:14" s="28" customFormat="1" ht="15.75" customHeight="1" x14ac:dyDescent="0.2">
      <c r="A30" s="51">
        <v>3</v>
      </c>
      <c r="B30" s="187" t="s">
        <v>120</v>
      </c>
      <c r="C30" s="188"/>
      <c r="D30" s="54">
        <v>212</v>
      </c>
      <c r="E30" s="262"/>
      <c r="F30" s="262"/>
      <c r="G30" s="51"/>
      <c r="H30" s="179"/>
      <c r="I30" s="180"/>
      <c r="J30" s="29"/>
      <c r="K30" s="27"/>
      <c r="L30" s="27"/>
      <c r="M30" s="27"/>
      <c r="N30" s="27"/>
    </row>
    <row r="31" spans="1:14" s="28" customFormat="1" ht="15.75" customHeight="1" x14ac:dyDescent="0.2">
      <c r="A31" s="51">
        <v>4</v>
      </c>
      <c r="B31" s="179" t="s">
        <v>118</v>
      </c>
      <c r="C31" s="180"/>
      <c r="D31" s="54">
        <v>226</v>
      </c>
      <c r="E31" s="262"/>
      <c r="F31" s="262"/>
      <c r="G31" s="51"/>
      <c r="H31" s="179"/>
      <c r="I31" s="180"/>
      <c r="J31" s="29"/>
      <c r="K31" s="27"/>
      <c r="L31" s="27"/>
      <c r="M31" s="27"/>
      <c r="N31" s="27"/>
    </row>
    <row r="32" spans="1:14" s="28" customFormat="1" ht="15" customHeight="1" x14ac:dyDescent="0.2">
      <c r="A32" s="61">
        <v>5</v>
      </c>
      <c r="B32" s="187" t="s">
        <v>119</v>
      </c>
      <c r="C32" s="188"/>
      <c r="D32" s="57">
        <v>226</v>
      </c>
      <c r="E32" s="261"/>
      <c r="F32" s="261"/>
      <c r="G32" s="61"/>
      <c r="H32" s="187"/>
      <c r="I32" s="188"/>
      <c r="J32" s="36"/>
      <c r="K32" s="27"/>
      <c r="L32" s="27"/>
      <c r="M32" s="27"/>
      <c r="N32" s="27"/>
    </row>
    <row r="33" spans="1:14" s="28" customFormat="1" ht="15" customHeight="1" x14ac:dyDescent="0.2">
      <c r="A33" s="26"/>
      <c r="B33" s="179" t="s">
        <v>117</v>
      </c>
      <c r="C33" s="180"/>
      <c r="D33" s="212"/>
      <c r="E33" s="213"/>
      <c r="F33" s="214"/>
      <c r="G33" s="32"/>
      <c r="H33" s="212"/>
      <c r="I33" s="214"/>
      <c r="J33" s="29">
        <f>SUM(J29:J32)</f>
        <v>0</v>
      </c>
      <c r="K33" s="27"/>
      <c r="L33" s="27"/>
      <c r="M33" s="27"/>
      <c r="N33" s="27"/>
    </row>
    <row r="36" spans="1:14" ht="39" customHeight="1" x14ac:dyDescent="0.25">
      <c r="B36" s="256" t="s">
        <v>188</v>
      </c>
      <c r="C36" s="256"/>
      <c r="D36" s="256"/>
      <c r="E36" s="256"/>
      <c r="F36" s="256"/>
      <c r="G36" s="256"/>
      <c r="H36" s="256"/>
      <c r="I36" s="256"/>
      <c r="J36" s="256"/>
    </row>
    <row r="37" spans="1:14" x14ac:dyDescent="0.25">
      <c r="B37" s="267"/>
      <c r="C37" s="267"/>
      <c r="D37" s="267"/>
      <c r="E37" s="267"/>
      <c r="F37" s="267"/>
      <c r="G37" s="267"/>
      <c r="H37" s="267"/>
      <c r="I37" s="267"/>
    </row>
    <row r="38" spans="1:14" s="28" customFormat="1" ht="46.5" customHeight="1" x14ac:dyDescent="0.2">
      <c r="A38" s="26" t="s">
        <v>110</v>
      </c>
      <c r="B38" s="179" t="s">
        <v>121</v>
      </c>
      <c r="C38" s="198"/>
      <c r="D38" s="198"/>
      <c r="E38" s="198"/>
      <c r="F38" s="198"/>
      <c r="G38" s="51" t="s">
        <v>141</v>
      </c>
      <c r="H38" s="254" t="s">
        <v>122</v>
      </c>
      <c r="I38" s="255"/>
      <c r="J38" s="39" t="s">
        <v>123</v>
      </c>
      <c r="L38" s="27"/>
      <c r="M38" s="27"/>
      <c r="N38" s="27"/>
    </row>
    <row r="39" spans="1:14" s="28" customFormat="1" ht="15" customHeight="1" x14ac:dyDescent="0.2">
      <c r="A39" s="26">
        <v>1</v>
      </c>
      <c r="B39" s="179">
        <v>2</v>
      </c>
      <c r="C39" s="198"/>
      <c r="D39" s="198"/>
      <c r="E39" s="198"/>
      <c r="F39" s="198"/>
      <c r="G39" s="51">
        <v>3</v>
      </c>
      <c r="H39" s="210">
        <v>4</v>
      </c>
      <c r="I39" s="211"/>
      <c r="J39" s="37">
        <v>5</v>
      </c>
      <c r="L39" s="27"/>
      <c r="M39" s="27"/>
      <c r="N39" s="27"/>
    </row>
    <row r="40" spans="1:14" s="28" customFormat="1" ht="12.75" customHeight="1" x14ac:dyDescent="0.2">
      <c r="A40" s="26">
        <v>1</v>
      </c>
      <c r="B40" s="225" t="s">
        <v>124</v>
      </c>
      <c r="C40" s="263"/>
      <c r="D40" s="263"/>
      <c r="E40" s="263"/>
      <c r="F40" s="263"/>
      <c r="G40" s="69" t="s">
        <v>232</v>
      </c>
      <c r="H40" s="264">
        <v>1478395.33</v>
      </c>
      <c r="I40" s="265"/>
      <c r="J40" s="72"/>
      <c r="L40" s="27"/>
      <c r="M40" s="27"/>
      <c r="N40" s="27"/>
    </row>
    <row r="41" spans="1:14" s="28" customFormat="1" ht="12.75" customHeight="1" x14ac:dyDescent="0.2">
      <c r="A41" s="26" t="s">
        <v>77</v>
      </c>
      <c r="B41" s="225" t="s">
        <v>125</v>
      </c>
      <c r="C41" s="263"/>
      <c r="D41" s="263"/>
      <c r="E41" s="263"/>
      <c r="F41" s="263"/>
      <c r="G41" s="69" t="s">
        <v>232</v>
      </c>
      <c r="H41" s="264">
        <v>1478395.33</v>
      </c>
      <c r="I41" s="265"/>
      <c r="J41" s="72">
        <f>H40*22%</f>
        <v>325246.97260000004</v>
      </c>
      <c r="L41" s="27"/>
      <c r="M41" s="27"/>
      <c r="N41" s="27"/>
    </row>
    <row r="42" spans="1:14" s="28" customFormat="1" ht="12.75" customHeight="1" x14ac:dyDescent="0.2">
      <c r="A42" s="26" t="s">
        <v>78</v>
      </c>
      <c r="B42" s="225" t="s">
        <v>126</v>
      </c>
      <c r="C42" s="263"/>
      <c r="D42" s="263"/>
      <c r="E42" s="263"/>
      <c r="F42" s="263"/>
      <c r="G42" s="69" t="s">
        <v>232</v>
      </c>
      <c r="H42" s="225"/>
      <c r="I42" s="226"/>
      <c r="J42" s="72"/>
      <c r="L42" s="27"/>
      <c r="M42" s="27"/>
      <c r="N42" s="27"/>
    </row>
    <row r="43" spans="1:14" s="28" customFormat="1" ht="12.75" customHeight="1" x14ac:dyDescent="0.2">
      <c r="A43" s="26" t="s">
        <v>80</v>
      </c>
      <c r="B43" s="225" t="s">
        <v>127</v>
      </c>
      <c r="C43" s="263"/>
      <c r="D43" s="263"/>
      <c r="E43" s="263"/>
      <c r="F43" s="263"/>
      <c r="G43" s="69" t="s">
        <v>232</v>
      </c>
      <c r="H43" s="225"/>
      <c r="I43" s="226"/>
      <c r="J43" s="72"/>
      <c r="L43" s="27"/>
      <c r="M43" s="27"/>
      <c r="N43" s="27"/>
    </row>
    <row r="44" spans="1:14" s="28" customFormat="1" ht="12.75" customHeight="1" x14ac:dyDescent="0.2">
      <c r="A44" s="26">
        <v>2</v>
      </c>
      <c r="B44" s="225" t="s">
        <v>128</v>
      </c>
      <c r="C44" s="263"/>
      <c r="D44" s="263"/>
      <c r="E44" s="263"/>
      <c r="F44" s="263"/>
      <c r="G44" s="69" t="s">
        <v>232</v>
      </c>
      <c r="H44" s="264">
        <v>1478395.33</v>
      </c>
      <c r="I44" s="265"/>
      <c r="J44" s="72">
        <f>J46+J47+J48</f>
        <v>121228.41705999999</v>
      </c>
      <c r="L44" s="27"/>
      <c r="M44" s="27"/>
      <c r="N44" s="27"/>
    </row>
    <row r="45" spans="1:14" s="28" customFormat="1" ht="12.75" customHeight="1" x14ac:dyDescent="0.2">
      <c r="A45" s="26" t="s">
        <v>131</v>
      </c>
      <c r="B45" s="225" t="s">
        <v>132</v>
      </c>
      <c r="C45" s="263"/>
      <c r="D45" s="263"/>
      <c r="E45" s="263"/>
      <c r="F45" s="263"/>
      <c r="G45" s="69" t="s">
        <v>232</v>
      </c>
      <c r="H45" s="225"/>
      <c r="I45" s="226"/>
      <c r="J45" s="72"/>
      <c r="L45" s="27"/>
      <c r="M45" s="27"/>
      <c r="N45" s="27"/>
    </row>
    <row r="46" spans="1:14" s="28" customFormat="1" ht="27.75" customHeight="1" x14ac:dyDescent="0.2">
      <c r="A46" s="26" t="s">
        <v>133</v>
      </c>
      <c r="B46" s="225" t="s">
        <v>134</v>
      </c>
      <c r="C46" s="263"/>
      <c r="D46" s="263"/>
      <c r="E46" s="263"/>
      <c r="F46" s="263"/>
      <c r="G46" s="69" t="s">
        <v>232</v>
      </c>
      <c r="H46" s="264">
        <v>1478395.33</v>
      </c>
      <c r="I46" s="265"/>
      <c r="J46" s="72">
        <f>H40*0.2%</f>
        <v>2956.7906600000001</v>
      </c>
      <c r="L46" s="27"/>
      <c r="M46" s="27"/>
      <c r="N46" s="27"/>
    </row>
    <row r="47" spans="1:14" s="28" customFormat="1" ht="32.25" customHeight="1" x14ac:dyDescent="0.2">
      <c r="A47" s="26">
        <v>2.4</v>
      </c>
      <c r="B47" s="225" t="s">
        <v>303</v>
      </c>
      <c r="C47" s="263"/>
      <c r="D47" s="263"/>
      <c r="E47" s="263"/>
      <c r="F47" s="263"/>
      <c r="G47" s="69" t="s">
        <v>232</v>
      </c>
      <c r="H47" s="264">
        <v>1478395.33</v>
      </c>
      <c r="I47" s="265"/>
      <c r="J47" s="72">
        <f>H40*2.9%</f>
        <v>42873.464569999996</v>
      </c>
      <c r="L47" s="27"/>
      <c r="M47" s="27"/>
      <c r="N47" s="27"/>
    </row>
    <row r="48" spans="1:14" s="28" customFormat="1" ht="27" customHeight="1" x14ac:dyDescent="0.2">
      <c r="A48" s="26">
        <v>3</v>
      </c>
      <c r="B48" s="225" t="s">
        <v>135</v>
      </c>
      <c r="C48" s="263"/>
      <c r="D48" s="263"/>
      <c r="E48" s="263"/>
      <c r="F48" s="263"/>
      <c r="G48" s="69" t="s">
        <v>232</v>
      </c>
      <c r="H48" s="264">
        <v>1478395.33</v>
      </c>
      <c r="I48" s="265"/>
      <c r="J48" s="72">
        <f>H40*5.1%</f>
        <v>75398.161829999997</v>
      </c>
      <c r="L48" s="27"/>
      <c r="M48" s="27"/>
      <c r="N48" s="27"/>
    </row>
    <row r="49" spans="1:14" s="28" customFormat="1" ht="19.5" customHeight="1" x14ac:dyDescent="0.2">
      <c r="A49" s="26"/>
      <c r="B49" s="179" t="s">
        <v>117</v>
      </c>
      <c r="C49" s="198"/>
      <c r="D49" s="198"/>
      <c r="E49" s="198"/>
      <c r="F49" s="198"/>
      <c r="G49" s="51"/>
      <c r="H49" s="179"/>
      <c r="I49" s="180"/>
      <c r="J49" s="135">
        <f>J41+J44</f>
        <v>446475.38966000004</v>
      </c>
      <c r="K49" s="27"/>
      <c r="M49" s="27"/>
      <c r="N49" s="27"/>
    </row>
    <row r="50" spans="1:14" s="28" customFormat="1" ht="46.5" customHeight="1" x14ac:dyDescent="0.2">
      <c r="A50" s="68" t="s">
        <v>110</v>
      </c>
      <c r="B50" s="179" t="s">
        <v>121</v>
      </c>
      <c r="C50" s="198"/>
      <c r="D50" s="198"/>
      <c r="E50" s="198"/>
      <c r="F50" s="198"/>
      <c r="G50" s="68" t="s">
        <v>141</v>
      </c>
      <c r="H50" s="254" t="s">
        <v>122</v>
      </c>
      <c r="I50" s="255"/>
      <c r="J50" s="39" t="s">
        <v>123</v>
      </c>
      <c r="L50" s="27"/>
      <c r="M50" s="27"/>
      <c r="N50" s="27"/>
    </row>
    <row r="51" spans="1:14" s="28" customFormat="1" ht="15" customHeight="1" x14ac:dyDescent="0.2">
      <c r="A51" s="68">
        <v>1</v>
      </c>
      <c r="B51" s="179">
        <v>2</v>
      </c>
      <c r="C51" s="198"/>
      <c r="D51" s="198"/>
      <c r="E51" s="198"/>
      <c r="F51" s="198"/>
      <c r="G51" s="68">
        <v>3</v>
      </c>
      <c r="H51" s="210">
        <v>4</v>
      </c>
      <c r="I51" s="211"/>
      <c r="J51" s="37">
        <v>5</v>
      </c>
      <c r="L51" s="27"/>
      <c r="M51" s="27"/>
      <c r="N51" s="27"/>
    </row>
    <row r="52" spans="1:14" s="28" customFormat="1" ht="12.75" customHeight="1" x14ac:dyDescent="0.2">
      <c r="A52" s="68">
        <v>1</v>
      </c>
      <c r="B52" s="179" t="s">
        <v>124</v>
      </c>
      <c r="C52" s="198"/>
      <c r="D52" s="198"/>
      <c r="E52" s="198"/>
      <c r="F52" s="198"/>
      <c r="G52" s="68">
        <v>213</v>
      </c>
      <c r="H52" s="179">
        <v>1726395.49</v>
      </c>
      <c r="I52" s="180"/>
      <c r="J52" s="71"/>
      <c r="L52" s="27"/>
      <c r="M52" s="27"/>
      <c r="N52" s="27"/>
    </row>
    <row r="53" spans="1:14" s="28" customFormat="1" ht="12.75" customHeight="1" x14ac:dyDescent="0.2">
      <c r="A53" s="68" t="s">
        <v>77</v>
      </c>
      <c r="B53" s="179" t="s">
        <v>125</v>
      </c>
      <c r="C53" s="198"/>
      <c r="D53" s="198"/>
      <c r="E53" s="198"/>
      <c r="F53" s="198"/>
      <c r="G53" s="68">
        <v>213</v>
      </c>
      <c r="H53" s="179">
        <v>1726395.49</v>
      </c>
      <c r="I53" s="180"/>
      <c r="J53" s="71">
        <f>H52*22%</f>
        <v>379807.00780000002</v>
      </c>
      <c r="L53" s="27"/>
      <c r="M53" s="27"/>
      <c r="N53" s="27"/>
    </row>
    <row r="54" spans="1:14" s="28" customFormat="1" ht="12.75" customHeight="1" x14ac:dyDescent="0.2">
      <c r="A54" s="68" t="s">
        <v>78</v>
      </c>
      <c r="B54" s="179" t="s">
        <v>126</v>
      </c>
      <c r="C54" s="198"/>
      <c r="D54" s="198"/>
      <c r="E54" s="198"/>
      <c r="F54" s="198"/>
      <c r="G54" s="68">
        <v>213</v>
      </c>
      <c r="H54" s="179"/>
      <c r="I54" s="180"/>
      <c r="J54" s="71"/>
      <c r="L54" s="27"/>
      <c r="M54" s="27"/>
      <c r="N54" s="27"/>
    </row>
    <row r="55" spans="1:14" s="28" customFormat="1" ht="12.75" customHeight="1" x14ac:dyDescent="0.2">
      <c r="A55" s="68" t="s">
        <v>80</v>
      </c>
      <c r="B55" s="179" t="s">
        <v>127</v>
      </c>
      <c r="C55" s="198"/>
      <c r="D55" s="198"/>
      <c r="E55" s="198"/>
      <c r="F55" s="198"/>
      <c r="G55" s="68">
        <v>213</v>
      </c>
      <c r="H55" s="179"/>
      <c r="I55" s="180"/>
      <c r="J55" s="71"/>
      <c r="L55" s="27"/>
      <c r="M55" s="27"/>
      <c r="N55" s="27"/>
    </row>
    <row r="56" spans="1:14" s="28" customFormat="1" ht="12.75" customHeight="1" x14ac:dyDescent="0.2">
      <c r="A56" s="68">
        <v>2</v>
      </c>
      <c r="B56" s="179" t="s">
        <v>128</v>
      </c>
      <c r="C56" s="198"/>
      <c r="D56" s="198"/>
      <c r="E56" s="198"/>
      <c r="F56" s="198"/>
      <c r="G56" s="68">
        <v>213</v>
      </c>
      <c r="H56" s="179">
        <v>1726395.49</v>
      </c>
      <c r="I56" s="180"/>
      <c r="J56" s="71">
        <f>J59+J60+J61</f>
        <v>141564.43018</v>
      </c>
      <c r="L56" s="27"/>
      <c r="M56" s="27"/>
      <c r="N56" s="27"/>
    </row>
    <row r="57" spans="1:14" s="28" customFormat="1" ht="18.75" customHeight="1" x14ac:dyDescent="0.2">
      <c r="A57" s="68" t="s">
        <v>129</v>
      </c>
      <c r="B57" s="179" t="s">
        <v>130</v>
      </c>
      <c r="C57" s="198"/>
      <c r="D57" s="198"/>
      <c r="E57" s="198"/>
      <c r="F57" s="198"/>
      <c r="G57" s="68">
        <v>213</v>
      </c>
      <c r="H57" s="208"/>
      <c r="I57" s="209"/>
      <c r="J57" s="71"/>
      <c r="L57" s="27"/>
      <c r="M57" s="27"/>
      <c r="N57" s="27"/>
    </row>
    <row r="58" spans="1:14" s="28" customFormat="1" ht="12.75" customHeight="1" x14ac:dyDescent="0.2">
      <c r="A58" s="68" t="s">
        <v>131</v>
      </c>
      <c r="B58" s="179" t="s">
        <v>132</v>
      </c>
      <c r="C58" s="198"/>
      <c r="D58" s="198"/>
      <c r="E58" s="198"/>
      <c r="F58" s="198"/>
      <c r="G58" s="68">
        <v>213</v>
      </c>
      <c r="H58" s="179"/>
      <c r="I58" s="180"/>
      <c r="J58" s="71"/>
      <c r="L58" s="27"/>
      <c r="M58" s="27"/>
      <c r="N58" s="27"/>
    </row>
    <row r="59" spans="1:14" s="28" customFormat="1" ht="27.75" customHeight="1" x14ac:dyDescent="0.2">
      <c r="A59" s="68" t="s">
        <v>133</v>
      </c>
      <c r="B59" s="179" t="s">
        <v>134</v>
      </c>
      <c r="C59" s="198"/>
      <c r="D59" s="198"/>
      <c r="E59" s="198"/>
      <c r="F59" s="198"/>
      <c r="G59" s="68">
        <v>213</v>
      </c>
      <c r="H59" s="179">
        <v>1726395.49</v>
      </c>
      <c r="I59" s="180"/>
      <c r="J59" s="71">
        <f>H52*0.2%</f>
        <v>3452.7909800000002</v>
      </c>
      <c r="L59" s="27"/>
      <c r="M59" s="27"/>
      <c r="N59" s="27"/>
    </row>
    <row r="60" spans="1:14" s="28" customFormat="1" ht="32.25" customHeight="1" x14ac:dyDescent="0.2">
      <c r="A60" s="68">
        <v>2.4</v>
      </c>
      <c r="B60" s="179" t="s">
        <v>303</v>
      </c>
      <c r="C60" s="198"/>
      <c r="D60" s="198"/>
      <c r="E60" s="198"/>
      <c r="F60" s="198"/>
      <c r="G60" s="68">
        <v>213</v>
      </c>
      <c r="H60" s="179">
        <v>1726395.49</v>
      </c>
      <c r="I60" s="180"/>
      <c r="J60" s="71">
        <f>H52*2.9%</f>
        <v>50065.469209999996</v>
      </c>
      <c r="L60" s="27"/>
      <c r="M60" s="27"/>
      <c r="N60" s="27"/>
    </row>
    <row r="61" spans="1:14" s="28" customFormat="1" ht="27" customHeight="1" x14ac:dyDescent="0.2">
      <c r="A61" s="68">
        <v>3</v>
      </c>
      <c r="B61" s="179" t="s">
        <v>135</v>
      </c>
      <c r="C61" s="198"/>
      <c r="D61" s="198"/>
      <c r="E61" s="198"/>
      <c r="F61" s="198"/>
      <c r="G61" s="68">
        <v>213</v>
      </c>
      <c r="H61" s="179">
        <v>1726395.49</v>
      </c>
      <c r="I61" s="180"/>
      <c r="J61" s="71">
        <f>H52*5.1%</f>
        <v>88046.169989999995</v>
      </c>
      <c r="L61" s="27"/>
      <c r="M61" s="27"/>
      <c r="N61" s="27"/>
    </row>
    <row r="62" spans="1:14" s="28" customFormat="1" ht="19.5" customHeight="1" x14ac:dyDescent="0.2">
      <c r="A62" s="68"/>
      <c r="B62" s="179" t="s">
        <v>117</v>
      </c>
      <c r="C62" s="198"/>
      <c r="D62" s="198"/>
      <c r="E62" s="198"/>
      <c r="F62" s="198"/>
      <c r="G62" s="68"/>
      <c r="H62" s="179"/>
      <c r="I62" s="180"/>
      <c r="J62" s="136">
        <v>521371.44</v>
      </c>
      <c r="K62" s="27"/>
      <c r="L62" s="27"/>
      <c r="M62" s="27"/>
      <c r="N62" s="27"/>
    </row>
    <row r="64" spans="1:14" x14ac:dyDescent="0.25">
      <c r="B64" s="245" t="s">
        <v>193</v>
      </c>
      <c r="C64" s="245"/>
      <c r="D64" s="245"/>
      <c r="E64" s="245"/>
      <c r="F64" s="245"/>
      <c r="G64" s="245"/>
      <c r="H64" s="245"/>
      <c r="I64" s="245"/>
      <c r="J64" s="245"/>
    </row>
    <row r="66" spans="1:14" s="28" customFormat="1" ht="54" customHeight="1" x14ac:dyDescent="0.2">
      <c r="A66" s="26" t="s">
        <v>110</v>
      </c>
      <c r="B66" s="179" t="s">
        <v>111</v>
      </c>
      <c r="C66" s="180"/>
      <c r="D66" s="179" t="s">
        <v>138</v>
      </c>
      <c r="E66" s="198"/>
      <c r="F66" s="180"/>
      <c r="G66" s="51" t="s">
        <v>141</v>
      </c>
      <c r="H66" s="179" t="s">
        <v>140</v>
      </c>
      <c r="I66" s="180"/>
      <c r="J66" s="26" t="s">
        <v>115</v>
      </c>
      <c r="K66" s="27"/>
      <c r="L66" s="27"/>
      <c r="M66" s="27"/>
      <c r="N66" s="27"/>
    </row>
    <row r="67" spans="1:14" s="28" customFormat="1" ht="14.25" customHeight="1" x14ac:dyDescent="0.2">
      <c r="A67" s="26">
        <v>1</v>
      </c>
      <c r="B67" s="179">
        <v>2</v>
      </c>
      <c r="C67" s="180"/>
      <c r="D67" s="179">
        <v>3</v>
      </c>
      <c r="E67" s="198"/>
      <c r="F67" s="180"/>
      <c r="G67" s="26">
        <v>4</v>
      </c>
      <c r="H67" s="179">
        <v>5</v>
      </c>
      <c r="I67" s="180"/>
      <c r="J67" s="26">
        <v>6</v>
      </c>
      <c r="K67" s="27"/>
      <c r="L67" s="27"/>
      <c r="M67" s="27"/>
      <c r="N67" s="27"/>
    </row>
    <row r="68" spans="1:14" s="28" customFormat="1" ht="27" customHeight="1" x14ac:dyDescent="0.2">
      <c r="A68" s="41">
        <v>1</v>
      </c>
      <c r="B68" s="252" t="s">
        <v>199</v>
      </c>
      <c r="C68" s="253"/>
      <c r="D68" s="238">
        <v>851</v>
      </c>
      <c r="E68" s="239"/>
      <c r="F68" s="240"/>
      <c r="G68" s="41"/>
      <c r="H68" s="246"/>
      <c r="I68" s="247"/>
      <c r="J68" s="38">
        <f>J69</f>
        <v>2100</v>
      </c>
      <c r="K68" s="27"/>
      <c r="L68" s="27"/>
      <c r="M68" s="27"/>
      <c r="N68" s="27"/>
    </row>
    <row r="69" spans="1:14" s="28" customFormat="1" ht="27" customHeight="1" x14ac:dyDescent="0.25">
      <c r="A69" s="26"/>
      <c r="B69" s="179" t="s">
        <v>136</v>
      </c>
      <c r="C69" s="180"/>
      <c r="D69" s="223"/>
      <c r="E69" s="251"/>
      <c r="F69" s="224"/>
      <c r="G69" s="26">
        <v>291</v>
      </c>
      <c r="H69" s="179"/>
      <c r="I69" s="180"/>
      <c r="J69" s="95">
        <v>2100</v>
      </c>
      <c r="K69" s="27"/>
      <c r="L69" s="27"/>
      <c r="M69" s="27"/>
      <c r="N69" s="27"/>
    </row>
    <row r="70" spans="1:14" s="28" customFormat="1" ht="27" customHeight="1" x14ac:dyDescent="0.2">
      <c r="A70" s="41">
        <v>2</v>
      </c>
      <c r="B70" s="252" t="s">
        <v>200</v>
      </c>
      <c r="C70" s="253"/>
      <c r="D70" s="238">
        <v>852</v>
      </c>
      <c r="E70" s="239"/>
      <c r="F70" s="240"/>
      <c r="G70" s="41"/>
      <c r="H70" s="246"/>
      <c r="I70" s="247"/>
      <c r="J70" s="38">
        <f>J71</f>
        <v>0</v>
      </c>
      <c r="K70" s="27"/>
      <c r="L70" s="27"/>
      <c r="M70" s="27"/>
      <c r="N70" s="27"/>
    </row>
    <row r="71" spans="1:14" s="28" customFormat="1" ht="18" customHeight="1" x14ac:dyDescent="0.2">
      <c r="A71" s="35"/>
      <c r="B71" s="179" t="s">
        <v>136</v>
      </c>
      <c r="C71" s="180"/>
      <c r="D71" s="174"/>
      <c r="E71" s="237"/>
      <c r="F71" s="175"/>
      <c r="G71" s="35">
        <v>291</v>
      </c>
      <c r="H71" s="187"/>
      <c r="I71" s="188"/>
      <c r="J71" s="36"/>
      <c r="K71" s="27"/>
      <c r="L71" s="27"/>
      <c r="M71" s="27"/>
      <c r="N71" s="27"/>
    </row>
    <row r="72" spans="1:14" s="28" customFormat="1" ht="21" customHeight="1" x14ac:dyDescent="0.2">
      <c r="A72" s="42">
        <v>3</v>
      </c>
      <c r="B72" s="252" t="s">
        <v>201</v>
      </c>
      <c r="C72" s="253"/>
      <c r="D72" s="238">
        <v>853</v>
      </c>
      <c r="E72" s="239"/>
      <c r="F72" s="240"/>
      <c r="G72" s="42"/>
      <c r="H72" s="241"/>
      <c r="I72" s="242"/>
      <c r="J72" s="43">
        <f>J73</f>
        <v>2000</v>
      </c>
      <c r="K72" s="27"/>
      <c r="L72" s="27"/>
      <c r="M72" s="27"/>
      <c r="N72" s="27"/>
    </row>
    <row r="73" spans="1:14" s="28" customFormat="1" ht="40.5" customHeight="1" x14ac:dyDescent="0.25">
      <c r="A73" s="35"/>
      <c r="B73" s="187" t="s">
        <v>137</v>
      </c>
      <c r="C73" s="188"/>
      <c r="D73" s="174"/>
      <c r="E73" s="237"/>
      <c r="F73" s="175"/>
      <c r="G73" s="35">
        <v>292</v>
      </c>
      <c r="H73" s="187"/>
      <c r="I73" s="188"/>
      <c r="J73" s="95">
        <v>2000</v>
      </c>
      <c r="K73" s="27"/>
      <c r="L73" s="27"/>
      <c r="M73" s="27"/>
      <c r="N73" s="27"/>
    </row>
    <row r="74" spans="1:14" s="28" customFormat="1" ht="15" customHeight="1" x14ac:dyDescent="0.2">
      <c r="A74" s="35"/>
      <c r="B74" s="187" t="s">
        <v>139</v>
      </c>
      <c r="C74" s="188"/>
      <c r="D74" s="174"/>
      <c r="E74" s="237"/>
      <c r="F74" s="175"/>
      <c r="G74" s="35">
        <v>296</v>
      </c>
      <c r="H74" s="187"/>
      <c r="I74" s="188"/>
      <c r="J74" s="132"/>
      <c r="K74" s="27"/>
      <c r="L74" s="27"/>
      <c r="M74" s="27"/>
      <c r="N74" s="27"/>
    </row>
    <row r="75" spans="1:14" s="28" customFormat="1" ht="15" customHeight="1" x14ac:dyDescent="0.2">
      <c r="A75" s="26"/>
      <c r="B75" s="246" t="s">
        <v>117</v>
      </c>
      <c r="C75" s="247"/>
      <c r="D75" s="248"/>
      <c r="E75" s="249"/>
      <c r="F75" s="250"/>
      <c r="G75" s="44"/>
      <c r="H75" s="248"/>
      <c r="I75" s="250"/>
      <c r="J75" s="135">
        <f>+J68+J70+J72</f>
        <v>4100</v>
      </c>
      <c r="K75" s="27"/>
      <c r="L75" s="27"/>
      <c r="M75" s="27"/>
      <c r="N75" s="27"/>
    </row>
    <row r="76" spans="1:14" s="28" customFormat="1" ht="15" customHeight="1" x14ac:dyDescent="0.2">
      <c r="A76" s="103"/>
      <c r="B76" s="104"/>
      <c r="C76" s="104"/>
      <c r="D76" s="105"/>
      <c r="E76" s="105"/>
      <c r="F76" s="105"/>
      <c r="G76" s="106"/>
      <c r="H76" s="105"/>
      <c r="I76" s="105"/>
      <c r="J76" s="107"/>
      <c r="K76" s="27"/>
      <c r="L76" s="27"/>
      <c r="M76" s="27"/>
      <c r="N76" s="27"/>
    </row>
    <row r="77" spans="1:14" s="28" customFormat="1" ht="15" customHeight="1" x14ac:dyDescent="0.2">
      <c r="A77" s="103"/>
      <c r="B77" s="197" t="s">
        <v>276</v>
      </c>
      <c r="C77" s="197"/>
      <c r="D77" s="197"/>
      <c r="E77" s="197"/>
      <c r="F77" s="197"/>
      <c r="G77" s="197"/>
      <c r="H77" s="197"/>
      <c r="I77" s="197"/>
      <c r="J77" s="197"/>
      <c r="K77" s="27"/>
      <c r="L77" s="27"/>
      <c r="M77" s="27"/>
      <c r="N77" s="27"/>
    </row>
    <row r="79" spans="1:14" x14ac:dyDescent="0.25">
      <c r="C79" s="56" t="s">
        <v>197</v>
      </c>
    </row>
    <row r="80" spans="1:14" s="28" customFormat="1" ht="57" customHeight="1" x14ac:dyDescent="0.2">
      <c r="A80" s="101" t="s">
        <v>110</v>
      </c>
      <c r="B80" s="179" t="s">
        <v>111</v>
      </c>
      <c r="C80" s="180"/>
      <c r="D80" s="46" t="s">
        <v>146</v>
      </c>
      <c r="E80" s="47"/>
      <c r="F80" s="47" t="s">
        <v>148</v>
      </c>
      <c r="G80" s="101" t="s">
        <v>149</v>
      </c>
      <c r="H80" s="179" t="s">
        <v>162</v>
      </c>
      <c r="I80" s="198"/>
      <c r="J80" s="180"/>
      <c r="K80" s="27"/>
      <c r="L80" s="27"/>
      <c r="M80" s="27"/>
    </row>
    <row r="81" spans="1:13" s="28" customFormat="1" ht="12.75" x14ac:dyDescent="0.2">
      <c r="A81" s="101">
        <v>1</v>
      </c>
      <c r="B81" s="179">
        <v>2</v>
      </c>
      <c r="C81" s="180"/>
      <c r="D81" s="47">
        <v>3</v>
      </c>
      <c r="E81" s="47">
        <v>4</v>
      </c>
      <c r="F81" s="47">
        <v>5</v>
      </c>
      <c r="G81" s="101">
        <v>6</v>
      </c>
      <c r="H81" s="179">
        <v>7</v>
      </c>
      <c r="I81" s="198"/>
      <c r="J81" s="180"/>
      <c r="K81" s="27"/>
      <c r="L81" s="27"/>
      <c r="M81" s="27"/>
    </row>
    <row r="82" spans="1:13" s="28" customFormat="1" ht="12.75" customHeight="1" x14ac:dyDescent="0.2">
      <c r="A82" s="101">
        <v>1</v>
      </c>
      <c r="B82" s="179" t="s">
        <v>150</v>
      </c>
      <c r="C82" s="180"/>
      <c r="D82" s="116" t="s">
        <v>156</v>
      </c>
      <c r="E82" s="116" t="s">
        <v>151</v>
      </c>
      <c r="F82" s="50"/>
      <c r="G82" s="48"/>
      <c r="H82" s="199">
        <v>229847.83</v>
      </c>
      <c r="I82" s="200"/>
      <c r="J82" s="201"/>
      <c r="K82" s="27"/>
      <c r="L82" s="27"/>
      <c r="M82" s="27"/>
    </row>
    <row r="83" spans="1:13" s="28" customFormat="1" ht="12.75" customHeight="1" x14ac:dyDescent="0.2">
      <c r="A83" s="101">
        <v>2</v>
      </c>
      <c r="B83" s="179" t="s">
        <v>152</v>
      </c>
      <c r="C83" s="180"/>
      <c r="D83" s="116" t="s">
        <v>157</v>
      </c>
      <c r="E83" s="116" t="s">
        <v>153</v>
      </c>
      <c r="F83" s="50"/>
      <c r="G83" s="48"/>
      <c r="H83" s="199">
        <v>101375.57</v>
      </c>
      <c r="I83" s="200"/>
      <c r="J83" s="201"/>
      <c r="K83" s="27"/>
      <c r="L83" s="27"/>
      <c r="M83" s="27"/>
    </row>
    <row r="84" spans="1:13" s="28" customFormat="1" ht="12.75" customHeight="1" x14ac:dyDescent="0.2">
      <c r="A84" s="101">
        <v>3</v>
      </c>
      <c r="B84" s="179"/>
      <c r="C84" s="180"/>
      <c r="D84" s="101"/>
      <c r="E84" s="101"/>
      <c r="F84" s="50"/>
      <c r="G84" s="48"/>
      <c r="H84" s="191"/>
      <c r="I84" s="192"/>
      <c r="J84" s="193"/>
      <c r="K84" s="27"/>
      <c r="L84" s="27"/>
      <c r="M84" s="27"/>
    </row>
    <row r="85" spans="1:13" s="28" customFormat="1" ht="12.75" customHeight="1" x14ac:dyDescent="0.2">
      <c r="A85" s="101">
        <v>4</v>
      </c>
      <c r="B85" s="179"/>
      <c r="C85" s="180"/>
      <c r="D85" s="101"/>
      <c r="E85" s="101"/>
      <c r="F85" s="50"/>
      <c r="G85" s="48"/>
      <c r="H85" s="191"/>
      <c r="I85" s="192"/>
      <c r="J85" s="193"/>
      <c r="K85" s="27"/>
      <c r="L85" s="27"/>
      <c r="M85" s="27"/>
    </row>
    <row r="86" spans="1:13" s="28" customFormat="1" ht="12.75" x14ac:dyDescent="0.2">
      <c r="A86" s="101"/>
      <c r="B86" s="179" t="s">
        <v>117</v>
      </c>
      <c r="C86" s="180"/>
      <c r="D86" s="32"/>
      <c r="E86" s="49"/>
      <c r="F86" s="49"/>
      <c r="G86" s="49"/>
      <c r="H86" s="194">
        <f>H82+H83</f>
        <v>331223.40000000002</v>
      </c>
      <c r="I86" s="195"/>
      <c r="J86" s="196"/>
      <c r="K86" s="27"/>
      <c r="L86" s="27"/>
      <c r="M86" s="27"/>
    </row>
    <row r="87" spans="1:13" s="28" customFormat="1" ht="12.75" x14ac:dyDescent="0.2">
      <c r="A87" s="103"/>
      <c r="B87" s="103"/>
      <c r="C87" s="103"/>
      <c r="D87" s="108"/>
      <c r="E87" s="109"/>
      <c r="F87" s="109"/>
      <c r="G87" s="109"/>
      <c r="H87" s="110"/>
      <c r="I87" s="110"/>
      <c r="J87" s="110"/>
      <c r="K87" s="27"/>
      <c r="L87" s="27"/>
      <c r="M87" s="27"/>
    </row>
    <row r="88" spans="1:13" x14ac:dyDescent="0.25">
      <c r="B88" s="245" t="s">
        <v>192</v>
      </c>
      <c r="C88" s="245"/>
      <c r="D88" s="245"/>
      <c r="E88" s="245"/>
      <c r="F88" s="245"/>
      <c r="G88" s="245"/>
      <c r="H88" s="245"/>
      <c r="I88" s="245"/>
      <c r="J88" s="245"/>
    </row>
    <row r="89" spans="1:13" ht="21" customHeight="1" x14ac:dyDescent="0.25">
      <c r="C89" s="56" t="s">
        <v>198</v>
      </c>
    </row>
    <row r="90" spans="1:13" s="28" customFormat="1" ht="57" customHeight="1" x14ac:dyDescent="0.2">
      <c r="A90" s="26" t="s">
        <v>110</v>
      </c>
      <c r="B90" s="179" t="s">
        <v>111</v>
      </c>
      <c r="C90" s="180"/>
      <c r="D90" s="47" t="s">
        <v>146</v>
      </c>
      <c r="E90" s="26" t="s">
        <v>142</v>
      </c>
      <c r="F90" s="47" t="s">
        <v>143</v>
      </c>
      <c r="G90" s="26" t="s">
        <v>144</v>
      </c>
      <c r="H90" s="179" t="s">
        <v>160</v>
      </c>
      <c r="I90" s="180"/>
      <c r="J90" s="26" t="s">
        <v>161</v>
      </c>
    </row>
    <row r="91" spans="1:13" s="28" customFormat="1" ht="12.75" x14ac:dyDescent="0.2">
      <c r="A91" s="26">
        <v>1</v>
      </c>
      <c r="B91" s="179">
        <v>2</v>
      </c>
      <c r="C91" s="180"/>
      <c r="D91" s="26">
        <v>3</v>
      </c>
      <c r="E91" s="47">
        <v>4</v>
      </c>
      <c r="F91" s="47">
        <v>5</v>
      </c>
      <c r="G91" s="26">
        <v>6</v>
      </c>
      <c r="H91" s="179">
        <v>7</v>
      </c>
      <c r="I91" s="180"/>
      <c r="J91" s="26">
        <v>8</v>
      </c>
    </row>
    <row r="92" spans="1:13" s="28" customFormat="1" ht="12.75" x14ac:dyDescent="0.2">
      <c r="A92" s="26">
        <v>1</v>
      </c>
      <c r="B92" s="179" t="s">
        <v>145</v>
      </c>
      <c r="C92" s="180"/>
      <c r="D92" s="54">
        <v>221</v>
      </c>
      <c r="E92" s="52"/>
      <c r="F92" s="54">
        <v>12</v>
      </c>
      <c r="G92" s="26"/>
      <c r="H92" s="179">
        <v>8000</v>
      </c>
      <c r="I92" s="180"/>
      <c r="J92" s="29"/>
    </row>
    <row r="93" spans="1:13" s="28" customFormat="1" ht="12.75" x14ac:dyDescent="0.2">
      <c r="A93" s="30">
        <v>2</v>
      </c>
      <c r="B93" s="225" t="s">
        <v>147</v>
      </c>
      <c r="C93" s="226"/>
      <c r="D93" s="55">
        <v>221</v>
      </c>
      <c r="E93" s="53"/>
      <c r="F93" s="55">
        <v>12</v>
      </c>
      <c r="G93" s="30"/>
      <c r="H93" s="225"/>
      <c r="I93" s="226"/>
      <c r="J93" s="31"/>
    </row>
    <row r="94" spans="1:13" s="28" customFormat="1" ht="12.75" x14ac:dyDescent="0.2">
      <c r="A94" s="26"/>
      <c r="B94" s="179" t="s">
        <v>117</v>
      </c>
      <c r="C94" s="180"/>
      <c r="D94" s="32"/>
      <c r="E94" s="32"/>
      <c r="F94" s="32"/>
      <c r="G94" s="32"/>
      <c r="H94" s="243">
        <f>H92</f>
        <v>8000</v>
      </c>
      <c r="I94" s="244"/>
      <c r="J94" s="38"/>
    </row>
    <row r="96" spans="1:13" x14ac:dyDescent="0.25">
      <c r="C96" s="56" t="s">
        <v>197</v>
      </c>
    </row>
    <row r="97" spans="1:13" s="28" customFormat="1" ht="57" customHeight="1" x14ac:dyDescent="0.2">
      <c r="A97" s="26" t="s">
        <v>110</v>
      </c>
      <c r="B97" s="179" t="s">
        <v>111</v>
      </c>
      <c r="C97" s="180"/>
      <c r="D97" s="46" t="s">
        <v>146</v>
      </c>
      <c r="E97" s="47"/>
      <c r="F97" s="47" t="s">
        <v>148</v>
      </c>
      <c r="G97" s="26" t="s">
        <v>149</v>
      </c>
      <c r="H97" s="179" t="s">
        <v>162</v>
      </c>
      <c r="I97" s="198"/>
      <c r="J97" s="180"/>
      <c r="K97" s="27"/>
      <c r="L97" s="27"/>
      <c r="M97" s="27"/>
    </row>
    <row r="98" spans="1:13" s="28" customFormat="1" ht="12.75" x14ac:dyDescent="0.2">
      <c r="A98" s="26">
        <v>1</v>
      </c>
      <c r="B98" s="179">
        <v>2</v>
      </c>
      <c r="C98" s="180"/>
      <c r="D98" s="47">
        <v>3</v>
      </c>
      <c r="E98" s="47">
        <v>4</v>
      </c>
      <c r="F98" s="47">
        <v>5</v>
      </c>
      <c r="G98" s="26">
        <v>6</v>
      </c>
      <c r="H98" s="179">
        <v>7</v>
      </c>
      <c r="I98" s="198"/>
      <c r="J98" s="180"/>
      <c r="K98" s="27"/>
      <c r="L98" s="27"/>
      <c r="M98" s="27"/>
    </row>
    <row r="99" spans="1:13" s="28" customFormat="1" ht="12.75" customHeight="1" x14ac:dyDescent="0.2">
      <c r="A99" s="26">
        <v>1</v>
      </c>
      <c r="B99" s="179" t="s">
        <v>278</v>
      </c>
      <c r="C99" s="180"/>
      <c r="D99" s="26">
        <v>223</v>
      </c>
      <c r="E99" s="26"/>
      <c r="F99" s="50"/>
      <c r="G99" s="48"/>
      <c r="H99" s="199">
        <v>9907.32</v>
      </c>
      <c r="I99" s="200"/>
      <c r="J99" s="201"/>
      <c r="K99" s="27"/>
      <c r="L99" s="27"/>
      <c r="M99" s="27"/>
    </row>
    <row r="100" spans="1:13" s="28" customFormat="1" ht="12.75" customHeight="1" x14ac:dyDescent="0.2">
      <c r="A100" s="26">
        <v>2</v>
      </c>
      <c r="B100" s="179" t="s">
        <v>154</v>
      </c>
      <c r="C100" s="180"/>
      <c r="D100" s="101" t="s">
        <v>158</v>
      </c>
      <c r="E100" s="101" t="s">
        <v>155</v>
      </c>
      <c r="F100" s="50"/>
      <c r="G100" s="48"/>
      <c r="H100" s="199">
        <v>10587.19</v>
      </c>
      <c r="I100" s="200"/>
      <c r="J100" s="201"/>
      <c r="K100" s="27"/>
      <c r="L100" s="27"/>
      <c r="M100" s="27"/>
    </row>
    <row r="101" spans="1:13" s="28" customFormat="1" ht="12.75" customHeight="1" x14ac:dyDescent="0.2">
      <c r="A101" s="26">
        <v>3</v>
      </c>
      <c r="B101" s="179" t="s">
        <v>277</v>
      </c>
      <c r="C101" s="180"/>
      <c r="D101" s="101" t="s">
        <v>159</v>
      </c>
      <c r="E101" s="101" t="s">
        <v>155</v>
      </c>
      <c r="F101" s="50"/>
      <c r="G101" s="48"/>
      <c r="H101" s="199">
        <v>6931.86</v>
      </c>
      <c r="I101" s="200"/>
      <c r="J101" s="201"/>
      <c r="K101" s="27"/>
      <c r="L101" s="27"/>
      <c r="M101" s="27"/>
    </row>
    <row r="102" spans="1:13" s="28" customFormat="1" ht="12.75" customHeight="1" x14ac:dyDescent="0.2">
      <c r="A102" s="26"/>
      <c r="B102" s="179"/>
      <c r="C102" s="180"/>
      <c r="D102" s="26"/>
      <c r="E102" s="26"/>
      <c r="F102" s="50"/>
      <c r="G102" s="48"/>
      <c r="H102" s="191"/>
      <c r="I102" s="192"/>
      <c r="J102" s="193"/>
      <c r="K102" s="27"/>
      <c r="L102" s="27"/>
      <c r="M102" s="27"/>
    </row>
    <row r="103" spans="1:13" s="28" customFormat="1" ht="12.75" x14ac:dyDescent="0.2">
      <c r="A103" s="26"/>
      <c r="B103" s="179" t="s">
        <v>117</v>
      </c>
      <c r="C103" s="180"/>
      <c r="D103" s="32"/>
      <c r="E103" s="49"/>
      <c r="F103" s="49"/>
      <c r="G103" s="49"/>
      <c r="H103" s="194">
        <f>H99+H100+H101</f>
        <v>27426.370000000003</v>
      </c>
      <c r="I103" s="195"/>
      <c r="J103" s="196"/>
      <c r="K103" s="27"/>
      <c r="L103" s="27"/>
      <c r="M103" s="27"/>
    </row>
    <row r="104" spans="1:13" ht="6.75" customHeight="1" x14ac:dyDescent="0.25"/>
    <row r="105" spans="1:13" x14ac:dyDescent="0.25">
      <c r="C105" s="56" t="s">
        <v>196</v>
      </c>
    </row>
    <row r="106" spans="1:13" s="28" customFormat="1" ht="96" customHeight="1" x14ac:dyDescent="0.2">
      <c r="A106" s="26" t="s">
        <v>110</v>
      </c>
      <c r="B106" s="179" t="s">
        <v>111</v>
      </c>
      <c r="C106" s="180"/>
      <c r="D106" s="47" t="s">
        <v>146</v>
      </c>
      <c r="E106" s="26" t="s">
        <v>163</v>
      </c>
      <c r="F106" s="47" t="s">
        <v>164</v>
      </c>
      <c r="G106" s="26" t="s">
        <v>144</v>
      </c>
      <c r="H106" s="234" t="s">
        <v>166</v>
      </c>
      <c r="I106" s="235"/>
      <c r="J106" s="26" t="s">
        <v>165</v>
      </c>
    </row>
    <row r="107" spans="1:13" s="28" customFormat="1" ht="12.75" x14ac:dyDescent="0.2">
      <c r="A107" s="26">
        <v>1</v>
      </c>
      <c r="B107" s="179">
        <v>2</v>
      </c>
      <c r="C107" s="180"/>
      <c r="D107" s="26">
        <v>3</v>
      </c>
      <c r="E107" s="47">
        <v>4</v>
      </c>
      <c r="F107" s="47">
        <v>5</v>
      </c>
      <c r="G107" s="26">
        <v>6</v>
      </c>
      <c r="H107" s="179">
        <v>7</v>
      </c>
      <c r="I107" s="180"/>
      <c r="J107" s="26">
        <v>8</v>
      </c>
    </row>
    <row r="108" spans="1:13" s="28" customFormat="1" ht="12.75" x14ac:dyDescent="0.2">
      <c r="A108" s="26">
        <v>1</v>
      </c>
      <c r="B108" s="179" t="s">
        <v>167</v>
      </c>
      <c r="C108" s="180"/>
      <c r="D108" s="54">
        <v>224</v>
      </c>
      <c r="E108" s="52"/>
      <c r="F108" s="54"/>
      <c r="G108" s="26"/>
      <c r="H108" s="179"/>
      <c r="I108" s="180"/>
      <c r="J108" s="29"/>
    </row>
    <row r="109" spans="1:13" s="59" customFormat="1" ht="12.75" x14ac:dyDescent="0.2">
      <c r="A109" s="35"/>
      <c r="B109" s="187"/>
      <c r="C109" s="188"/>
      <c r="D109" s="57"/>
      <c r="E109" s="58"/>
      <c r="F109" s="57"/>
      <c r="G109" s="35"/>
      <c r="H109" s="187"/>
      <c r="I109" s="188"/>
      <c r="J109" s="36"/>
    </row>
    <row r="110" spans="1:13" s="28" customFormat="1" ht="12.75" x14ac:dyDescent="0.2">
      <c r="A110" s="26"/>
      <c r="B110" s="179" t="s">
        <v>117</v>
      </c>
      <c r="C110" s="180"/>
      <c r="D110" s="32"/>
      <c r="E110" s="32"/>
      <c r="F110" s="32"/>
      <c r="G110" s="32"/>
      <c r="H110" s="228"/>
      <c r="I110" s="229"/>
      <c r="J110" s="38">
        <f>+J108+J109</f>
        <v>0</v>
      </c>
    </row>
    <row r="112" spans="1:13" x14ac:dyDescent="0.25">
      <c r="C112" s="222" t="s">
        <v>195</v>
      </c>
      <c r="D112" s="222"/>
      <c r="E112" s="222"/>
      <c r="F112" s="222"/>
      <c r="G112" s="222"/>
      <c r="H112" s="222"/>
      <c r="I112" s="222"/>
      <c r="J112" s="222"/>
    </row>
    <row r="114" spans="1:13" s="28" customFormat="1" ht="60.75" customHeight="1" x14ac:dyDescent="0.2">
      <c r="A114" s="26" t="s">
        <v>110</v>
      </c>
      <c r="B114" s="179" t="s">
        <v>111</v>
      </c>
      <c r="C114" s="180"/>
      <c r="D114" s="129" t="s">
        <v>146</v>
      </c>
      <c r="E114" s="179" t="s">
        <v>169</v>
      </c>
      <c r="F114" s="180"/>
      <c r="G114" s="26" t="s">
        <v>170</v>
      </c>
      <c r="H114" s="179" t="s">
        <v>171</v>
      </c>
      <c r="I114" s="198"/>
      <c r="J114" s="180"/>
    </row>
    <row r="115" spans="1:13" s="28" customFormat="1" ht="12.75" x14ac:dyDescent="0.2">
      <c r="A115" s="26">
        <v>1</v>
      </c>
      <c r="B115" s="179">
        <v>2</v>
      </c>
      <c r="C115" s="180"/>
      <c r="D115" s="116">
        <v>3</v>
      </c>
      <c r="E115" s="179">
        <v>4</v>
      </c>
      <c r="F115" s="180"/>
      <c r="G115" s="26">
        <v>5</v>
      </c>
      <c r="H115" s="179">
        <v>6</v>
      </c>
      <c r="I115" s="198"/>
      <c r="J115" s="180"/>
    </row>
    <row r="116" spans="1:13" s="28" customFormat="1" ht="12.75" x14ac:dyDescent="0.2">
      <c r="A116" s="116">
        <v>1</v>
      </c>
      <c r="B116" s="179" t="s">
        <v>288</v>
      </c>
      <c r="C116" s="180"/>
      <c r="D116" s="116">
        <v>225</v>
      </c>
      <c r="E116" s="179" t="s">
        <v>287</v>
      </c>
      <c r="F116" s="180"/>
      <c r="G116" s="116">
        <v>1</v>
      </c>
      <c r="H116" s="181">
        <v>6185.51</v>
      </c>
      <c r="I116" s="182"/>
      <c r="J116" s="183"/>
    </row>
    <row r="117" spans="1:13" s="28" customFormat="1" ht="12.75" customHeight="1" x14ac:dyDescent="0.2">
      <c r="A117" s="116">
        <v>2</v>
      </c>
      <c r="B117" s="179" t="s">
        <v>283</v>
      </c>
      <c r="C117" s="180"/>
      <c r="D117" s="26">
        <v>225</v>
      </c>
      <c r="E117" s="179" t="s">
        <v>287</v>
      </c>
      <c r="F117" s="180"/>
      <c r="G117" s="26">
        <v>1</v>
      </c>
      <c r="H117" s="184">
        <v>12550</v>
      </c>
      <c r="I117" s="185"/>
      <c r="J117" s="186"/>
    </row>
    <row r="118" spans="1:13" s="28" customFormat="1" ht="12.75" customHeight="1" x14ac:dyDescent="0.2">
      <c r="A118" s="116">
        <v>3</v>
      </c>
      <c r="B118" s="179" t="s">
        <v>284</v>
      </c>
      <c r="C118" s="180"/>
      <c r="D118" s="26">
        <v>225</v>
      </c>
      <c r="E118" s="179" t="s">
        <v>287</v>
      </c>
      <c r="F118" s="180"/>
      <c r="G118" s="116">
        <v>1</v>
      </c>
      <c r="H118" s="184">
        <v>7600</v>
      </c>
      <c r="I118" s="185"/>
      <c r="J118" s="186"/>
    </row>
    <row r="119" spans="1:13" s="28" customFormat="1" ht="22.5" customHeight="1" x14ac:dyDescent="0.2">
      <c r="A119" s="116">
        <v>4</v>
      </c>
      <c r="B119" s="179" t="s">
        <v>285</v>
      </c>
      <c r="C119" s="180"/>
      <c r="D119" s="26">
        <v>225</v>
      </c>
      <c r="E119" s="179" t="s">
        <v>287</v>
      </c>
      <c r="F119" s="180"/>
      <c r="G119" s="116">
        <v>1</v>
      </c>
      <c r="H119" s="184">
        <v>42725</v>
      </c>
      <c r="I119" s="185"/>
      <c r="J119" s="186"/>
    </row>
    <row r="120" spans="1:13" s="28" customFormat="1" ht="29.25" customHeight="1" x14ac:dyDescent="0.2">
      <c r="A120" s="116">
        <v>5</v>
      </c>
      <c r="B120" s="172" t="s">
        <v>317</v>
      </c>
      <c r="C120" s="173"/>
      <c r="D120" s="26">
        <v>225</v>
      </c>
      <c r="E120" s="179" t="s">
        <v>287</v>
      </c>
      <c r="F120" s="180"/>
      <c r="G120" s="116">
        <v>1</v>
      </c>
      <c r="H120" s="184">
        <v>10000</v>
      </c>
      <c r="I120" s="185"/>
      <c r="J120" s="186"/>
      <c r="L120" s="27"/>
      <c r="M120" s="27"/>
    </row>
    <row r="121" spans="1:13" s="28" customFormat="1" ht="26.25" customHeight="1" x14ac:dyDescent="0.2">
      <c r="A121" s="116">
        <v>6</v>
      </c>
      <c r="B121" s="179" t="s">
        <v>286</v>
      </c>
      <c r="C121" s="180"/>
      <c r="D121" s="26">
        <v>225</v>
      </c>
      <c r="E121" s="179" t="s">
        <v>287</v>
      </c>
      <c r="F121" s="180"/>
      <c r="G121" s="116">
        <v>1</v>
      </c>
      <c r="H121" s="208"/>
      <c r="I121" s="236"/>
      <c r="J121" s="209"/>
      <c r="L121" s="27"/>
      <c r="M121" s="27"/>
    </row>
    <row r="122" spans="1:13" s="28" customFormat="1" ht="19.5" customHeight="1" x14ac:dyDescent="0.2">
      <c r="A122" s="116">
        <v>7</v>
      </c>
      <c r="B122" s="179" t="s">
        <v>318</v>
      </c>
      <c r="C122" s="180"/>
      <c r="D122" s="26">
        <v>225</v>
      </c>
      <c r="E122" s="179" t="s">
        <v>287</v>
      </c>
      <c r="F122" s="180"/>
      <c r="G122" s="116">
        <v>1</v>
      </c>
      <c r="H122" s="184">
        <v>1500</v>
      </c>
      <c r="I122" s="185"/>
      <c r="J122" s="186"/>
      <c r="L122" s="27"/>
      <c r="M122" s="27"/>
    </row>
    <row r="123" spans="1:13" s="28" customFormat="1" ht="19.5" customHeight="1" x14ac:dyDescent="0.2">
      <c r="A123" s="116">
        <v>8</v>
      </c>
      <c r="B123" s="179" t="s">
        <v>319</v>
      </c>
      <c r="C123" s="180"/>
      <c r="D123" s="116">
        <v>225</v>
      </c>
      <c r="E123" s="179" t="s">
        <v>287</v>
      </c>
      <c r="F123" s="180"/>
      <c r="G123" s="116">
        <v>1</v>
      </c>
      <c r="H123" s="184">
        <v>2606</v>
      </c>
      <c r="I123" s="185"/>
      <c r="J123" s="186"/>
      <c r="L123" s="27"/>
      <c r="M123" s="27"/>
    </row>
    <row r="124" spans="1:13" s="28" customFormat="1" ht="12.75" x14ac:dyDescent="0.2">
      <c r="A124" s="26"/>
      <c r="B124" s="179" t="s">
        <v>117</v>
      </c>
      <c r="C124" s="180"/>
      <c r="D124" s="32"/>
      <c r="E124" s="212"/>
      <c r="F124" s="214"/>
      <c r="G124" s="32"/>
      <c r="H124" s="230">
        <f>H116+H117+H118+H119+H120+H122+H123</f>
        <v>83166.510000000009</v>
      </c>
      <c r="I124" s="231"/>
      <c r="J124" s="232"/>
      <c r="L124" s="27"/>
      <c r="M124" s="27"/>
    </row>
    <row r="126" spans="1:13" x14ac:dyDescent="0.25">
      <c r="C126" s="222" t="s">
        <v>186</v>
      </c>
      <c r="D126" s="222"/>
      <c r="E126" s="222"/>
      <c r="F126" s="222"/>
      <c r="G126" s="222"/>
      <c r="H126" s="222"/>
      <c r="I126" s="222"/>
      <c r="J126" s="222"/>
    </row>
    <row r="127" spans="1:13" s="28" customFormat="1" ht="96" customHeight="1" x14ac:dyDescent="0.2">
      <c r="A127" s="26" t="s">
        <v>110</v>
      </c>
      <c r="B127" s="179" t="s">
        <v>111</v>
      </c>
      <c r="C127" s="180"/>
      <c r="D127" s="47" t="s">
        <v>146</v>
      </c>
      <c r="E127" s="179" t="s">
        <v>174</v>
      </c>
      <c r="F127" s="180"/>
      <c r="G127" s="189" t="s">
        <v>172</v>
      </c>
      <c r="H127" s="189"/>
      <c r="I127" s="179" t="s">
        <v>173</v>
      </c>
      <c r="J127" s="180"/>
    </row>
    <row r="128" spans="1:13" s="28" customFormat="1" ht="15" customHeight="1" x14ac:dyDescent="0.2">
      <c r="A128" s="26">
        <v>1</v>
      </c>
      <c r="B128" s="179">
        <v>2</v>
      </c>
      <c r="C128" s="180"/>
      <c r="D128" s="26">
        <v>3</v>
      </c>
      <c r="E128" s="179">
        <v>4</v>
      </c>
      <c r="F128" s="180"/>
      <c r="G128" s="189">
        <v>5</v>
      </c>
      <c r="H128" s="189"/>
      <c r="I128" s="179">
        <v>6</v>
      </c>
      <c r="J128" s="180"/>
    </row>
    <row r="129" spans="1:10" s="28" customFormat="1" ht="12.75" x14ac:dyDescent="0.2">
      <c r="A129" s="26">
        <v>1</v>
      </c>
      <c r="B129" s="179" t="s">
        <v>322</v>
      </c>
      <c r="C129" s="180"/>
      <c r="D129" s="54">
        <v>226</v>
      </c>
      <c r="E129" s="223"/>
      <c r="F129" s="224"/>
      <c r="G129" s="189"/>
      <c r="H129" s="189"/>
      <c r="I129" s="181">
        <v>7500</v>
      </c>
      <c r="J129" s="183"/>
    </row>
    <row r="130" spans="1:10" s="59" customFormat="1" ht="12.75" x14ac:dyDescent="0.2">
      <c r="A130" s="115">
        <v>2</v>
      </c>
      <c r="B130" s="187" t="s">
        <v>289</v>
      </c>
      <c r="C130" s="188"/>
      <c r="D130" s="57">
        <v>226</v>
      </c>
      <c r="E130" s="174"/>
      <c r="F130" s="175"/>
      <c r="G130" s="190"/>
      <c r="H130" s="190"/>
      <c r="I130" s="181">
        <v>16000</v>
      </c>
      <c r="J130" s="183"/>
    </row>
    <row r="131" spans="1:10" s="59" customFormat="1" ht="12.75" x14ac:dyDescent="0.2">
      <c r="A131" s="35">
        <v>3</v>
      </c>
      <c r="B131" s="187" t="s">
        <v>283</v>
      </c>
      <c r="C131" s="188"/>
      <c r="D131" s="57">
        <v>226</v>
      </c>
      <c r="E131" s="174"/>
      <c r="F131" s="175"/>
      <c r="G131" s="190"/>
      <c r="H131" s="190"/>
      <c r="I131" s="181">
        <v>20354.66</v>
      </c>
      <c r="J131" s="183"/>
    </row>
    <row r="132" spans="1:10" s="59" customFormat="1" ht="12.75" x14ac:dyDescent="0.2">
      <c r="A132" s="35">
        <v>4</v>
      </c>
      <c r="B132" s="187" t="s">
        <v>323</v>
      </c>
      <c r="C132" s="188"/>
      <c r="D132" s="57">
        <v>226</v>
      </c>
      <c r="E132" s="174"/>
      <c r="F132" s="175"/>
      <c r="G132" s="190"/>
      <c r="H132" s="190"/>
      <c r="I132" s="181">
        <v>20000</v>
      </c>
      <c r="J132" s="183"/>
    </row>
    <row r="133" spans="1:10" s="59" customFormat="1" ht="15" customHeight="1" x14ac:dyDescent="0.2">
      <c r="A133" s="115"/>
      <c r="B133" s="187" t="s">
        <v>290</v>
      </c>
      <c r="C133" s="188"/>
      <c r="D133" s="57">
        <v>226</v>
      </c>
      <c r="E133" s="111"/>
      <c r="F133" s="112"/>
      <c r="G133" s="187"/>
      <c r="H133" s="188"/>
      <c r="I133" s="181">
        <v>5000</v>
      </c>
      <c r="J133" s="183"/>
    </row>
    <row r="134" spans="1:10" s="59" customFormat="1" ht="15" customHeight="1" x14ac:dyDescent="0.2">
      <c r="A134" s="115"/>
      <c r="B134" s="187" t="s">
        <v>320</v>
      </c>
      <c r="C134" s="188"/>
      <c r="D134" s="57">
        <v>226</v>
      </c>
      <c r="E134" s="111"/>
      <c r="F134" s="112"/>
      <c r="G134" s="113"/>
      <c r="H134" s="114"/>
      <c r="I134" s="181">
        <v>24000</v>
      </c>
      <c r="J134" s="183"/>
    </row>
    <row r="135" spans="1:10" s="59" customFormat="1" ht="15" customHeight="1" x14ac:dyDescent="0.2">
      <c r="A135" s="122"/>
      <c r="B135" s="187" t="s">
        <v>321</v>
      </c>
      <c r="C135" s="188"/>
      <c r="D135" s="57">
        <v>226</v>
      </c>
      <c r="E135" s="118"/>
      <c r="F135" s="119"/>
      <c r="G135" s="120"/>
      <c r="H135" s="121"/>
      <c r="I135" s="181">
        <v>6000</v>
      </c>
      <c r="J135" s="183"/>
    </row>
    <row r="136" spans="1:10" s="28" customFormat="1" ht="15" customHeight="1" x14ac:dyDescent="0.2">
      <c r="A136" s="26"/>
      <c r="B136" s="179" t="s">
        <v>117</v>
      </c>
      <c r="C136" s="180"/>
      <c r="D136" s="32"/>
      <c r="E136" s="212"/>
      <c r="F136" s="214"/>
      <c r="G136" s="233"/>
      <c r="H136" s="233"/>
      <c r="I136" s="230">
        <f>I129+I130+I131+I132+I133+I134+I135</f>
        <v>98854.66</v>
      </c>
      <c r="J136" s="232"/>
    </row>
    <row r="138" spans="1:10" x14ac:dyDescent="0.25">
      <c r="C138" s="56" t="s">
        <v>194</v>
      </c>
    </row>
    <row r="139" spans="1:10" s="28" customFormat="1" ht="96" customHeight="1" x14ac:dyDescent="0.2">
      <c r="A139" s="26" t="s">
        <v>110</v>
      </c>
      <c r="B139" s="179" t="s">
        <v>111</v>
      </c>
      <c r="C139" s="180"/>
      <c r="D139" s="47" t="s">
        <v>146</v>
      </c>
      <c r="E139" s="26" t="s">
        <v>176</v>
      </c>
      <c r="F139" s="26" t="s">
        <v>175</v>
      </c>
      <c r="G139" s="26" t="s">
        <v>177</v>
      </c>
      <c r="H139" s="234"/>
      <c r="I139" s="235"/>
      <c r="J139" s="26" t="s">
        <v>178</v>
      </c>
    </row>
    <row r="140" spans="1:10" s="28" customFormat="1" ht="12.75" x14ac:dyDescent="0.2">
      <c r="A140" s="26">
        <v>1</v>
      </c>
      <c r="B140" s="179">
        <v>2</v>
      </c>
      <c r="C140" s="180"/>
      <c r="D140" s="26">
        <v>3</v>
      </c>
      <c r="E140" s="47">
        <v>4</v>
      </c>
      <c r="F140" s="47">
        <v>5</v>
      </c>
      <c r="G140" s="26">
        <v>6</v>
      </c>
      <c r="H140" s="179">
        <v>7</v>
      </c>
      <c r="I140" s="180"/>
      <c r="J140" s="26">
        <v>8</v>
      </c>
    </row>
    <row r="141" spans="1:10" s="28" customFormat="1" ht="12.75" x14ac:dyDescent="0.2">
      <c r="A141" s="26">
        <v>1</v>
      </c>
      <c r="B141" s="179"/>
      <c r="C141" s="180"/>
      <c r="D141" s="54">
        <v>227</v>
      </c>
      <c r="E141" s="52"/>
      <c r="F141" s="54"/>
      <c r="G141" s="26"/>
      <c r="H141" s="179"/>
      <c r="I141" s="180"/>
      <c r="J141" s="29"/>
    </row>
    <row r="142" spans="1:10" s="59" customFormat="1" ht="12.75" x14ac:dyDescent="0.2">
      <c r="A142" s="35"/>
      <c r="B142" s="187"/>
      <c r="C142" s="188"/>
      <c r="D142" s="57"/>
      <c r="E142" s="58"/>
      <c r="F142" s="57"/>
      <c r="G142" s="35"/>
      <c r="H142" s="187"/>
      <c r="I142" s="188"/>
      <c r="J142" s="36"/>
    </row>
    <row r="143" spans="1:10" s="28" customFormat="1" ht="12.75" x14ac:dyDescent="0.2">
      <c r="A143" s="26"/>
      <c r="B143" s="179" t="s">
        <v>117</v>
      </c>
      <c r="C143" s="180"/>
      <c r="D143" s="32"/>
      <c r="E143" s="32"/>
      <c r="F143" s="32"/>
      <c r="G143" s="32"/>
      <c r="H143" s="228"/>
      <c r="I143" s="229"/>
      <c r="J143" s="38">
        <f>+J141+J142</f>
        <v>0</v>
      </c>
    </row>
    <row r="145" spans="1:13" ht="30" customHeight="1" x14ac:dyDescent="0.25">
      <c r="C145" s="227" t="s">
        <v>179</v>
      </c>
      <c r="D145" s="227"/>
      <c r="E145" s="227"/>
      <c r="F145" s="227"/>
      <c r="G145" s="227"/>
      <c r="H145" s="227"/>
      <c r="I145" s="227"/>
      <c r="J145" s="227"/>
    </row>
    <row r="146" spans="1:13" s="28" customFormat="1" ht="51" x14ac:dyDescent="0.2">
      <c r="A146" s="26" t="s">
        <v>110</v>
      </c>
      <c r="B146" s="179" t="s">
        <v>111</v>
      </c>
      <c r="C146" s="180"/>
      <c r="D146" s="47" t="s">
        <v>146</v>
      </c>
      <c r="E146" s="179" t="s">
        <v>185</v>
      </c>
      <c r="F146" s="180"/>
      <c r="G146" s="26" t="s">
        <v>180</v>
      </c>
      <c r="H146" s="179" t="s">
        <v>182</v>
      </c>
      <c r="I146" s="198"/>
      <c r="J146" s="180"/>
      <c r="K146" s="27"/>
      <c r="L146" s="27"/>
      <c r="M146" s="27"/>
    </row>
    <row r="147" spans="1:13" s="28" customFormat="1" ht="12.75" x14ac:dyDescent="0.2">
      <c r="A147" s="26">
        <v>1</v>
      </c>
      <c r="B147" s="179">
        <v>2</v>
      </c>
      <c r="C147" s="180"/>
      <c r="D147" s="51">
        <v>3</v>
      </c>
      <c r="E147" s="179">
        <v>4</v>
      </c>
      <c r="F147" s="180"/>
      <c r="G147" s="26">
        <v>4</v>
      </c>
      <c r="H147" s="179">
        <v>5</v>
      </c>
      <c r="I147" s="198"/>
      <c r="J147" s="180"/>
      <c r="K147" s="27"/>
      <c r="L147" s="27"/>
      <c r="M147" s="27"/>
    </row>
    <row r="148" spans="1:13" s="28" customFormat="1" ht="26.25" customHeight="1" x14ac:dyDescent="0.2">
      <c r="A148" s="26">
        <v>1</v>
      </c>
      <c r="B148" s="179" t="s">
        <v>291</v>
      </c>
      <c r="C148" s="180"/>
      <c r="D148" s="54">
        <v>310</v>
      </c>
      <c r="E148" s="223"/>
      <c r="F148" s="224"/>
      <c r="G148" s="48"/>
      <c r="H148" s="199">
        <v>15000</v>
      </c>
      <c r="I148" s="200"/>
      <c r="J148" s="201"/>
      <c r="K148" s="27"/>
      <c r="L148" s="27"/>
      <c r="M148" s="27"/>
    </row>
    <row r="149" spans="1:13" s="28" customFormat="1" ht="26.25" customHeight="1" x14ac:dyDescent="0.2">
      <c r="A149" s="26">
        <v>2</v>
      </c>
      <c r="B149" s="179"/>
      <c r="C149" s="180"/>
      <c r="D149" s="57">
        <v>310</v>
      </c>
      <c r="E149" s="174"/>
      <c r="F149" s="175"/>
      <c r="G149" s="48"/>
      <c r="H149" s="199"/>
      <c r="I149" s="200"/>
      <c r="J149" s="201"/>
      <c r="K149" s="27"/>
      <c r="L149" s="27"/>
      <c r="M149" s="27"/>
    </row>
    <row r="150" spans="1:13" s="28" customFormat="1" ht="26.25" customHeight="1" x14ac:dyDescent="0.2">
      <c r="A150" s="30">
        <v>3</v>
      </c>
      <c r="B150" s="225" t="s">
        <v>183</v>
      </c>
      <c r="C150" s="226"/>
      <c r="D150" s="55">
        <v>310</v>
      </c>
      <c r="E150" s="220"/>
      <c r="F150" s="221"/>
      <c r="G150" s="62"/>
      <c r="H150" s="217">
        <v>0</v>
      </c>
      <c r="I150" s="218"/>
      <c r="J150" s="219"/>
      <c r="K150" s="27"/>
      <c r="L150" s="27"/>
      <c r="M150" s="27"/>
    </row>
    <row r="151" spans="1:13" s="28" customFormat="1" ht="12.75" customHeight="1" x14ac:dyDescent="0.2">
      <c r="A151" s="26"/>
      <c r="B151" s="179" t="s">
        <v>117</v>
      </c>
      <c r="C151" s="180"/>
      <c r="D151" s="57"/>
      <c r="E151" s="174"/>
      <c r="F151" s="175"/>
      <c r="G151" s="49"/>
      <c r="H151" s="194">
        <f>+H148+H149+H150</f>
        <v>15000</v>
      </c>
      <c r="I151" s="195"/>
      <c r="J151" s="196"/>
      <c r="K151" s="27"/>
      <c r="L151" s="27"/>
      <c r="M151" s="27"/>
    </row>
    <row r="153" spans="1:13" x14ac:dyDescent="0.25">
      <c r="C153" s="222" t="s">
        <v>184</v>
      </c>
      <c r="D153" s="222"/>
      <c r="E153" s="222"/>
      <c r="F153" s="222"/>
      <c r="G153" s="222"/>
      <c r="H153" s="222"/>
      <c r="I153" s="222"/>
      <c r="J153" s="222"/>
    </row>
    <row r="155" spans="1:13" s="28" customFormat="1" ht="64.5" customHeight="1" x14ac:dyDescent="0.2">
      <c r="A155" s="26" t="s">
        <v>110</v>
      </c>
      <c r="B155" s="179" t="s">
        <v>111</v>
      </c>
      <c r="C155" s="180"/>
      <c r="D155" s="47" t="s">
        <v>146</v>
      </c>
      <c r="E155" s="179" t="s">
        <v>185</v>
      </c>
      <c r="F155" s="180"/>
      <c r="G155" s="26" t="s">
        <v>180</v>
      </c>
      <c r="H155" s="179" t="s">
        <v>181</v>
      </c>
      <c r="I155" s="198"/>
      <c r="J155" s="180"/>
      <c r="L155" s="27"/>
      <c r="M155" s="27"/>
    </row>
    <row r="156" spans="1:13" s="28" customFormat="1" ht="12.75" x14ac:dyDescent="0.2">
      <c r="A156" s="26">
        <v>1</v>
      </c>
      <c r="B156" s="179">
        <v>2</v>
      </c>
      <c r="C156" s="180"/>
      <c r="D156" s="26">
        <v>3</v>
      </c>
      <c r="E156" s="179">
        <v>4</v>
      </c>
      <c r="F156" s="180"/>
      <c r="G156" s="26">
        <v>5</v>
      </c>
      <c r="H156" s="179">
        <v>6</v>
      </c>
      <c r="I156" s="198"/>
      <c r="J156" s="180"/>
      <c r="L156" s="27"/>
      <c r="M156" s="27"/>
    </row>
    <row r="157" spans="1:13" s="28" customFormat="1" ht="54" customHeight="1" x14ac:dyDescent="0.2">
      <c r="A157" s="26">
        <v>1</v>
      </c>
      <c r="B157" s="172" t="s">
        <v>202</v>
      </c>
      <c r="C157" s="173"/>
      <c r="D157" s="54" t="s">
        <v>329</v>
      </c>
      <c r="E157" s="223"/>
      <c r="F157" s="224"/>
      <c r="G157" s="29"/>
      <c r="H157" s="176">
        <v>2000</v>
      </c>
      <c r="I157" s="177"/>
      <c r="J157" s="178"/>
      <c r="K157" s="63"/>
      <c r="L157" s="27"/>
      <c r="M157" s="27"/>
    </row>
    <row r="158" spans="1:13" s="28" customFormat="1" ht="26.25" customHeight="1" x14ac:dyDescent="0.2">
      <c r="A158" s="138">
        <v>2</v>
      </c>
      <c r="B158" s="172" t="s">
        <v>204</v>
      </c>
      <c r="C158" s="173"/>
      <c r="D158" s="57" t="s">
        <v>305</v>
      </c>
      <c r="E158" s="174"/>
      <c r="F158" s="175"/>
      <c r="G158" s="29"/>
      <c r="H158" s="176">
        <v>226931.25</v>
      </c>
      <c r="I158" s="177"/>
      <c r="J158" s="178"/>
      <c r="K158" s="63"/>
      <c r="L158" s="27"/>
      <c r="M158" s="27"/>
    </row>
    <row r="159" spans="1:13" s="28" customFormat="1" ht="26.25" customHeight="1" x14ac:dyDescent="0.2">
      <c r="A159" s="138">
        <v>3</v>
      </c>
      <c r="B159" s="172" t="s">
        <v>204</v>
      </c>
      <c r="C159" s="173"/>
      <c r="D159" s="57" t="s">
        <v>330</v>
      </c>
      <c r="E159" s="174"/>
      <c r="F159" s="175"/>
      <c r="G159" s="139"/>
      <c r="H159" s="176">
        <v>337244.8</v>
      </c>
      <c r="I159" s="177"/>
      <c r="J159" s="178"/>
      <c r="K159" s="63"/>
      <c r="L159" s="27"/>
      <c r="M159" s="27"/>
    </row>
    <row r="160" spans="1:13" s="28" customFormat="1" ht="30.75" customHeight="1" x14ac:dyDescent="0.2">
      <c r="A160" s="138">
        <v>4</v>
      </c>
      <c r="B160" s="172" t="s">
        <v>203</v>
      </c>
      <c r="C160" s="173"/>
      <c r="D160" s="57">
        <v>343</v>
      </c>
      <c r="E160" s="174"/>
      <c r="F160" s="175"/>
      <c r="G160" s="29"/>
      <c r="H160" s="199"/>
      <c r="I160" s="200"/>
      <c r="J160" s="201"/>
      <c r="K160" s="63"/>
      <c r="L160" s="27"/>
      <c r="M160" s="27"/>
    </row>
    <row r="161" spans="1:14" s="28" customFormat="1" ht="24" customHeight="1" x14ac:dyDescent="0.2">
      <c r="A161" s="138">
        <v>5</v>
      </c>
      <c r="B161" s="172" t="s">
        <v>205</v>
      </c>
      <c r="C161" s="173"/>
      <c r="D161" s="57" t="s">
        <v>306</v>
      </c>
      <c r="E161" s="174"/>
      <c r="F161" s="175"/>
      <c r="G161" s="29"/>
      <c r="H161" s="176">
        <v>16000</v>
      </c>
      <c r="I161" s="177"/>
      <c r="J161" s="178"/>
      <c r="K161" s="63"/>
      <c r="L161" s="27"/>
      <c r="M161" s="27"/>
    </row>
    <row r="162" spans="1:14" s="28" customFormat="1" ht="27.75" customHeight="1" x14ac:dyDescent="0.2">
      <c r="A162" s="138">
        <v>6</v>
      </c>
      <c r="B162" s="172" t="s">
        <v>206</v>
      </c>
      <c r="C162" s="173"/>
      <c r="D162" s="57">
        <v>345</v>
      </c>
      <c r="E162" s="174"/>
      <c r="F162" s="175"/>
      <c r="G162" s="29"/>
      <c r="H162" s="199"/>
      <c r="I162" s="200"/>
      <c r="J162" s="201"/>
      <c r="K162" s="63"/>
      <c r="L162" s="27"/>
      <c r="M162" s="27"/>
    </row>
    <row r="163" spans="1:14" s="28" customFormat="1" ht="24" customHeight="1" x14ac:dyDescent="0.2">
      <c r="A163" s="138">
        <v>7</v>
      </c>
      <c r="B163" s="172" t="s">
        <v>207</v>
      </c>
      <c r="C163" s="173"/>
      <c r="D163" s="57" t="s">
        <v>307</v>
      </c>
      <c r="E163" s="174"/>
      <c r="F163" s="175"/>
      <c r="G163" s="29"/>
      <c r="H163" s="176">
        <v>71641.600000000006</v>
      </c>
      <c r="I163" s="177"/>
      <c r="J163" s="178"/>
      <c r="K163" s="63"/>
      <c r="L163" s="27"/>
      <c r="M163" s="27"/>
    </row>
    <row r="164" spans="1:14" s="28" customFormat="1" ht="24" customHeight="1" x14ac:dyDescent="0.2">
      <c r="A164" s="138">
        <v>8</v>
      </c>
      <c r="B164" s="172" t="s">
        <v>207</v>
      </c>
      <c r="C164" s="173"/>
      <c r="D164" s="57" t="s">
        <v>331</v>
      </c>
      <c r="E164" s="174"/>
      <c r="F164" s="175"/>
      <c r="G164" s="139"/>
      <c r="H164" s="176">
        <v>20000</v>
      </c>
      <c r="I164" s="177"/>
      <c r="J164" s="178"/>
      <c r="K164" s="63"/>
      <c r="L164" s="27"/>
      <c r="M164" s="27"/>
    </row>
    <row r="165" spans="1:14" s="28" customFormat="1" ht="26.25" customHeight="1" x14ac:dyDescent="0.2">
      <c r="A165" s="138">
        <v>9</v>
      </c>
      <c r="B165" s="172" t="s">
        <v>208</v>
      </c>
      <c r="C165" s="173"/>
      <c r="D165" s="57">
        <v>349</v>
      </c>
      <c r="E165" s="174"/>
      <c r="F165" s="175"/>
      <c r="G165" s="29"/>
      <c r="H165" s="199"/>
      <c r="I165" s="200"/>
      <c r="J165" s="201"/>
      <c r="K165" s="63"/>
      <c r="L165" s="27"/>
      <c r="M165" s="27"/>
    </row>
    <row r="166" spans="1:14" s="28" customFormat="1" ht="42" customHeight="1" x14ac:dyDescent="0.2">
      <c r="A166" s="69">
        <v>10</v>
      </c>
      <c r="B166" s="215" t="s">
        <v>209</v>
      </c>
      <c r="C166" s="216"/>
      <c r="D166" s="55">
        <v>346</v>
      </c>
      <c r="E166" s="220"/>
      <c r="F166" s="221"/>
      <c r="G166" s="31"/>
      <c r="H166" s="217">
        <v>39956</v>
      </c>
      <c r="I166" s="218"/>
      <c r="J166" s="219"/>
      <c r="K166" s="63"/>
      <c r="L166" s="27"/>
      <c r="M166" s="27"/>
    </row>
    <row r="167" spans="1:14" s="28" customFormat="1" ht="38.25" customHeight="1" x14ac:dyDescent="0.2">
      <c r="A167" s="69">
        <v>11</v>
      </c>
      <c r="B167" s="215" t="s">
        <v>210</v>
      </c>
      <c r="C167" s="216"/>
      <c r="D167" s="55">
        <v>349</v>
      </c>
      <c r="E167" s="220"/>
      <c r="F167" s="221"/>
      <c r="G167" s="31"/>
      <c r="H167" s="217"/>
      <c r="I167" s="218"/>
      <c r="J167" s="219"/>
      <c r="K167" s="63">
        <f>K169+K170</f>
        <v>5454182.2396600004</v>
      </c>
      <c r="L167" s="27"/>
      <c r="M167" s="27"/>
    </row>
    <row r="168" spans="1:14" s="28" customFormat="1" ht="12.75" customHeight="1" x14ac:dyDescent="0.2">
      <c r="A168" s="26"/>
      <c r="B168" s="179"/>
      <c r="C168" s="180"/>
      <c r="D168" s="179"/>
      <c r="E168" s="198"/>
      <c r="F168" s="180"/>
      <c r="G168" s="29"/>
      <c r="H168" s="199"/>
      <c r="I168" s="200"/>
      <c r="J168" s="201"/>
      <c r="K168" s="63"/>
      <c r="L168" s="27"/>
      <c r="M168" s="179"/>
      <c r="N168" s="180"/>
    </row>
    <row r="169" spans="1:14" s="28" customFormat="1" ht="12" customHeight="1" x14ac:dyDescent="0.2">
      <c r="A169" s="26"/>
      <c r="B169" s="179" t="s">
        <v>117</v>
      </c>
      <c r="C169" s="180"/>
      <c r="D169" s="212"/>
      <c r="E169" s="213"/>
      <c r="F169" s="214"/>
      <c r="G169" s="64"/>
      <c r="H169" s="194">
        <f>+H157+H158+H160+H161+H167+H162+H163+H166+H159+H164</f>
        <v>713773.64999999991</v>
      </c>
      <c r="I169" s="195"/>
      <c r="J169" s="196"/>
      <c r="K169" s="27">
        <f>H169+H151+I136+H124+H103+H94+H86+J75+J62+J49</f>
        <v>2249391.4196599997</v>
      </c>
      <c r="L169" s="27"/>
      <c r="M169" s="27"/>
    </row>
    <row r="170" spans="1:14" x14ac:dyDescent="0.25">
      <c r="K170" s="130">
        <f>'Расчет листы 2'!K15+'Расчет листы 2'!K32</f>
        <v>3204790.8200000003</v>
      </c>
    </row>
    <row r="171" spans="1:14" x14ac:dyDescent="0.25">
      <c r="M171" s="130">
        <f>H169+H151+I136+H124+H103</f>
        <v>938221.19</v>
      </c>
    </row>
    <row r="172" spans="1:14" x14ac:dyDescent="0.25">
      <c r="K172" s="130">
        <f>K169+K170</f>
        <v>5454182.2396600004</v>
      </c>
    </row>
    <row r="173" spans="1:14" x14ac:dyDescent="0.25">
      <c r="C173" s="1" t="s">
        <v>304</v>
      </c>
      <c r="D173" s="268"/>
      <c r="E173" s="268"/>
      <c r="F173" s="1"/>
      <c r="G173" s="268"/>
      <c r="H173" s="268"/>
      <c r="I173" s="268"/>
      <c r="J173" s="1"/>
      <c r="K173">
        <v>5690599.79</v>
      </c>
    </row>
    <row r="174" spans="1:14" x14ac:dyDescent="0.25">
      <c r="C174" s="1"/>
      <c r="D174" s="269" t="s">
        <v>216</v>
      </c>
      <c r="E174" s="269"/>
      <c r="F174" s="73"/>
      <c r="G174" s="269" t="s">
        <v>215</v>
      </c>
      <c r="H174" s="269"/>
      <c r="I174" s="269"/>
      <c r="J174" s="1"/>
    </row>
    <row r="175" spans="1:14" x14ac:dyDescent="0.25">
      <c r="K175" s="130">
        <f>K173-K172</f>
        <v>236417.55033999961</v>
      </c>
    </row>
    <row r="177" spans="11:11" x14ac:dyDescent="0.25">
      <c r="K177" s="130">
        <f>K175-H8</f>
        <v>-122827.24966000038</v>
      </c>
    </row>
  </sheetData>
  <mergeCells count="325">
    <mergeCell ref="D173:E173"/>
    <mergeCell ref="G173:I173"/>
    <mergeCell ref="G174:I174"/>
    <mergeCell ref="D174:E174"/>
    <mergeCell ref="E146:F146"/>
    <mergeCell ref="E147:F147"/>
    <mergeCell ref="E148:F148"/>
    <mergeCell ref="E149:F149"/>
    <mergeCell ref="E150:F150"/>
    <mergeCell ref="E151:F151"/>
    <mergeCell ref="H149:J149"/>
    <mergeCell ref="H157:J157"/>
    <mergeCell ref="B49:F49"/>
    <mergeCell ref="B4:J4"/>
    <mergeCell ref="B10:J10"/>
    <mergeCell ref="B13:J13"/>
    <mergeCell ref="B16:J16"/>
    <mergeCell ref="H49:I49"/>
    <mergeCell ref="B37:I37"/>
    <mergeCell ref="H45:I45"/>
    <mergeCell ref="H46:I46"/>
    <mergeCell ref="H47:I47"/>
    <mergeCell ref="H43:I43"/>
    <mergeCell ref="H44:I44"/>
    <mergeCell ref="B39:F39"/>
    <mergeCell ref="B38:F38"/>
    <mergeCell ref="H48:I48"/>
    <mergeCell ref="B47:F47"/>
    <mergeCell ref="B48:F48"/>
    <mergeCell ref="H39:I39"/>
    <mergeCell ref="E26:F26"/>
    <mergeCell ref="E28:F28"/>
    <mergeCell ref="H28:I28"/>
    <mergeCell ref="B30:C30"/>
    <mergeCell ref="E30:F30"/>
    <mergeCell ref="H30:I30"/>
    <mergeCell ref="B46:F46"/>
    <mergeCell ref="H40:I40"/>
    <mergeCell ref="H41:I41"/>
    <mergeCell ref="H42:I42"/>
    <mergeCell ref="B40:F40"/>
    <mergeCell ref="B41:F41"/>
    <mergeCell ref="B42:F42"/>
    <mergeCell ref="B43:F43"/>
    <mergeCell ref="B44:F44"/>
    <mergeCell ref="B45:F45"/>
    <mergeCell ref="B2:G2"/>
    <mergeCell ref="B26:C26"/>
    <mergeCell ref="B23:I23"/>
    <mergeCell ref="B32:C32"/>
    <mergeCell ref="H32:I32"/>
    <mergeCell ref="B33:C33"/>
    <mergeCell ref="D33:F33"/>
    <mergeCell ref="H33:I33"/>
    <mergeCell ref="H38:I38"/>
    <mergeCell ref="B24:J24"/>
    <mergeCell ref="H26:I26"/>
    <mergeCell ref="B27:C27"/>
    <mergeCell ref="H27:I27"/>
    <mergeCell ref="E27:F27"/>
    <mergeCell ref="E29:F29"/>
    <mergeCell ref="E32:F32"/>
    <mergeCell ref="B28:C28"/>
    <mergeCell ref="B31:C31"/>
    <mergeCell ref="E31:F31"/>
    <mergeCell ref="H31:I31"/>
    <mergeCell ref="D66:F66"/>
    <mergeCell ref="H66:I66"/>
    <mergeCell ref="B67:C67"/>
    <mergeCell ref="D67:F67"/>
    <mergeCell ref="H67:I67"/>
    <mergeCell ref="B29:C29"/>
    <mergeCell ref="H29:I29"/>
    <mergeCell ref="H73:I73"/>
    <mergeCell ref="B71:C71"/>
    <mergeCell ref="D71:F71"/>
    <mergeCell ref="H71:I71"/>
    <mergeCell ref="B72:C72"/>
    <mergeCell ref="B68:C68"/>
    <mergeCell ref="D68:F68"/>
    <mergeCell ref="H68:I68"/>
    <mergeCell ref="B70:C70"/>
    <mergeCell ref="D70:F70"/>
    <mergeCell ref="H70:I70"/>
    <mergeCell ref="B73:C73"/>
    <mergeCell ref="D73:F73"/>
    <mergeCell ref="B50:F50"/>
    <mergeCell ref="H50:I50"/>
    <mergeCell ref="B51:F51"/>
    <mergeCell ref="B36:J36"/>
    <mergeCell ref="B74:C74"/>
    <mergeCell ref="D74:F74"/>
    <mergeCell ref="H74:I74"/>
    <mergeCell ref="D72:F72"/>
    <mergeCell ref="H72:I72"/>
    <mergeCell ref="B94:C94"/>
    <mergeCell ref="H94:I94"/>
    <mergeCell ref="B64:J64"/>
    <mergeCell ref="B88:J88"/>
    <mergeCell ref="B92:C92"/>
    <mergeCell ref="H92:I92"/>
    <mergeCell ref="B93:C93"/>
    <mergeCell ref="H93:I93"/>
    <mergeCell ref="B90:C90"/>
    <mergeCell ref="H90:I90"/>
    <mergeCell ref="B91:C91"/>
    <mergeCell ref="H91:I91"/>
    <mergeCell ref="B75:C75"/>
    <mergeCell ref="D75:F75"/>
    <mergeCell ref="H75:I75"/>
    <mergeCell ref="B69:C69"/>
    <mergeCell ref="D69:F69"/>
    <mergeCell ref="H69:I69"/>
    <mergeCell ref="B66:C66"/>
    <mergeCell ref="B101:C101"/>
    <mergeCell ref="H101:J101"/>
    <mergeCell ref="B102:C102"/>
    <mergeCell ref="H102:J102"/>
    <mergeCell ref="B99:C99"/>
    <mergeCell ref="H99:J99"/>
    <mergeCell ref="B100:C100"/>
    <mergeCell ref="H100:J100"/>
    <mergeCell ref="B97:C97"/>
    <mergeCell ref="H97:J97"/>
    <mergeCell ref="B98:C98"/>
    <mergeCell ref="H98:J98"/>
    <mergeCell ref="B107:C107"/>
    <mergeCell ref="H107:I107"/>
    <mergeCell ref="B108:C108"/>
    <mergeCell ref="H108:I108"/>
    <mergeCell ref="B109:C109"/>
    <mergeCell ref="H109:I109"/>
    <mergeCell ref="B103:C103"/>
    <mergeCell ref="H103:J103"/>
    <mergeCell ref="B106:C106"/>
    <mergeCell ref="H106:I106"/>
    <mergeCell ref="B110:C110"/>
    <mergeCell ref="H110:I110"/>
    <mergeCell ref="B139:C139"/>
    <mergeCell ref="H139:I139"/>
    <mergeCell ref="H119:J119"/>
    <mergeCell ref="B120:C120"/>
    <mergeCell ref="H120:J120"/>
    <mergeCell ref="B121:C121"/>
    <mergeCell ref="H121:J121"/>
    <mergeCell ref="B122:C122"/>
    <mergeCell ref="H122:J122"/>
    <mergeCell ref="B124:C124"/>
    <mergeCell ref="C112:J112"/>
    <mergeCell ref="B114:C114"/>
    <mergeCell ref="H114:J114"/>
    <mergeCell ref="B115:C115"/>
    <mergeCell ref="H115:J115"/>
    <mergeCell ref="B117:C117"/>
    <mergeCell ref="H117:J117"/>
    <mergeCell ref="B118:C118"/>
    <mergeCell ref="H118:J118"/>
    <mergeCell ref="C126:J126"/>
    <mergeCell ref="B127:C127"/>
    <mergeCell ref="B128:C128"/>
    <mergeCell ref="E114:F114"/>
    <mergeCell ref="E115:F115"/>
    <mergeCell ref="E117:F117"/>
    <mergeCell ref="E118:F118"/>
    <mergeCell ref="E119:F119"/>
    <mergeCell ref="E120:F120"/>
    <mergeCell ref="E121:F121"/>
    <mergeCell ref="E122:F122"/>
    <mergeCell ref="E124:F124"/>
    <mergeCell ref="B135:C135"/>
    <mergeCell ref="I135:J135"/>
    <mergeCell ref="I128:J128"/>
    <mergeCell ref="B119:C119"/>
    <mergeCell ref="B129:C129"/>
    <mergeCell ref="B136:C136"/>
    <mergeCell ref="B132:C132"/>
    <mergeCell ref="B130:C130"/>
    <mergeCell ref="B131:C131"/>
    <mergeCell ref="E129:F129"/>
    <mergeCell ref="E130:F130"/>
    <mergeCell ref="E131:F131"/>
    <mergeCell ref="E132:F132"/>
    <mergeCell ref="E127:F127"/>
    <mergeCell ref="E128:F128"/>
    <mergeCell ref="B123:C123"/>
    <mergeCell ref="E123:F123"/>
    <mergeCell ref="H124:J124"/>
    <mergeCell ref="G136:H136"/>
    <mergeCell ref="B134:C134"/>
    <mergeCell ref="I134:J134"/>
    <mergeCell ref="I136:J136"/>
    <mergeCell ref="E136:F136"/>
    <mergeCell ref="B146:C146"/>
    <mergeCell ref="H146:J146"/>
    <mergeCell ref="B150:C150"/>
    <mergeCell ref="H150:J150"/>
    <mergeCell ref="C145:J145"/>
    <mergeCell ref="B143:C143"/>
    <mergeCell ref="H143:I143"/>
    <mergeCell ref="B140:C140"/>
    <mergeCell ref="H140:I140"/>
    <mergeCell ref="B141:C141"/>
    <mergeCell ref="H141:I141"/>
    <mergeCell ref="B142:C142"/>
    <mergeCell ref="H142:I142"/>
    <mergeCell ref="B147:C147"/>
    <mergeCell ref="H147:J147"/>
    <mergeCell ref="B149:C149"/>
    <mergeCell ref="B148:C148"/>
    <mergeCell ref="H148:J148"/>
    <mergeCell ref="B158:C158"/>
    <mergeCell ref="H158:J158"/>
    <mergeCell ref="C153:J153"/>
    <mergeCell ref="B155:C155"/>
    <mergeCell ref="H155:J155"/>
    <mergeCell ref="B156:C156"/>
    <mergeCell ref="H156:J156"/>
    <mergeCell ref="B151:C151"/>
    <mergeCell ref="H151:J151"/>
    <mergeCell ref="E155:F155"/>
    <mergeCell ref="E156:F156"/>
    <mergeCell ref="E157:F157"/>
    <mergeCell ref="E158:F158"/>
    <mergeCell ref="B157:C157"/>
    <mergeCell ref="B160:C160"/>
    <mergeCell ref="H160:J160"/>
    <mergeCell ref="B161:C161"/>
    <mergeCell ref="H161:J161"/>
    <mergeCell ref="E160:F160"/>
    <mergeCell ref="E161:F161"/>
    <mergeCell ref="E167:F167"/>
    <mergeCell ref="B162:C162"/>
    <mergeCell ref="E162:F162"/>
    <mergeCell ref="H163:J163"/>
    <mergeCell ref="B165:C165"/>
    <mergeCell ref="E165:F165"/>
    <mergeCell ref="H165:J165"/>
    <mergeCell ref="B166:C166"/>
    <mergeCell ref="E166:F166"/>
    <mergeCell ref="H166:J166"/>
    <mergeCell ref="M168:N168"/>
    <mergeCell ref="B169:C169"/>
    <mergeCell ref="D169:F169"/>
    <mergeCell ref="H169:J169"/>
    <mergeCell ref="H162:J162"/>
    <mergeCell ref="B163:C163"/>
    <mergeCell ref="E163:F163"/>
    <mergeCell ref="B167:C167"/>
    <mergeCell ref="H167:J167"/>
    <mergeCell ref="B168:C168"/>
    <mergeCell ref="D168:F168"/>
    <mergeCell ref="H168:J168"/>
    <mergeCell ref="H60:I60"/>
    <mergeCell ref="H51:I51"/>
    <mergeCell ref="B52:F52"/>
    <mergeCell ref="H52:I52"/>
    <mergeCell ref="B53:F53"/>
    <mergeCell ref="H53:I53"/>
    <mergeCell ref="B54:F54"/>
    <mergeCell ref="H54:I54"/>
    <mergeCell ref="B55:F55"/>
    <mergeCell ref="H55:I55"/>
    <mergeCell ref="B61:F61"/>
    <mergeCell ref="H61:I61"/>
    <mergeCell ref="B62:F62"/>
    <mergeCell ref="H62:I62"/>
    <mergeCell ref="B17:F17"/>
    <mergeCell ref="B5:D5"/>
    <mergeCell ref="B8:D8"/>
    <mergeCell ref="H6:I6"/>
    <mergeCell ref="H7:I7"/>
    <mergeCell ref="H8:I8"/>
    <mergeCell ref="H5:I5"/>
    <mergeCell ref="H12:I12"/>
    <mergeCell ref="H15:I15"/>
    <mergeCell ref="H18:I18"/>
    <mergeCell ref="B18:F18"/>
    <mergeCell ref="B56:F56"/>
    <mergeCell ref="H56:I56"/>
    <mergeCell ref="B57:F57"/>
    <mergeCell ref="H57:I57"/>
    <mergeCell ref="B58:F58"/>
    <mergeCell ref="H58:I58"/>
    <mergeCell ref="B59:F59"/>
    <mergeCell ref="H59:I59"/>
    <mergeCell ref="B60:F60"/>
    <mergeCell ref="B84:C84"/>
    <mergeCell ref="H84:J84"/>
    <mergeCell ref="B85:C85"/>
    <mergeCell ref="H85:J85"/>
    <mergeCell ref="B86:C86"/>
    <mergeCell ref="H86:J86"/>
    <mergeCell ref="B77:J77"/>
    <mergeCell ref="B80:C80"/>
    <mergeCell ref="H80:J80"/>
    <mergeCell ref="B81:C81"/>
    <mergeCell ref="H81:J81"/>
    <mergeCell ref="B82:C82"/>
    <mergeCell ref="H82:J82"/>
    <mergeCell ref="B83:C83"/>
    <mergeCell ref="H83:J83"/>
    <mergeCell ref="B159:C159"/>
    <mergeCell ref="E159:F159"/>
    <mergeCell ref="H159:J159"/>
    <mergeCell ref="B164:C164"/>
    <mergeCell ref="E164:F164"/>
    <mergeCell ref="H164:J164"/>
    <mergeCell ref="B116:C116"/>
    <mergeCell ref="E116:F116"/>
    <mergeCell ref="H116:J116"/>
    <mergeCell ref="H123:J123"/>
    <mergeCell ref="G133:H133"/>
    <mergeCell ref="I133:J133"/>
    <mergeCell ref="B133:C133"/>
    <mergeCell ref="I129:J129"/>
    <mergeCell ref="I130:J130"/>
    <mergeCell ref="I131:J131"/>
    <mergeCell ref="I132:J132"/>
    <mergeCell ref="G127:H127"/>
    <mergeCell ref="G128:H128"/>
    <mergeCell ref="G129:H129"/>
    <mergeCell ref="G130:H130"/>
    <mergeCell ref="G131:H131"/>
    <mergeCell ref="G132:H132"/>
    <mergeCell ref="I127:J127"/>
  </mergeCells>
  <printOptions horizontalCentered="1"/>
  <pageMargins left="0.39370078740157483" right="0" top="0.74803149606299213" bottom="0" header="0.31496062992125984" footer="0.31496062992125984"/>
  <pageSetup paperSize="9" scale="73" orientation="portrait" verticalDpi="0" r:id="rId1"/>
  <rowBreaks count="4" manualBreakCount="4">
    <brk id="34" max="9" man="1"/>
    <brk id="76" max="9" man="1"/>
    <brk id="110" max="9" man="1"/>
    <brk id="144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4"/>
  <sheetViews>
    <sheetView tabSelected="1" view="pageBreakPreview" topLeftCell="A10" zoomScaleNormal="100" zoomScaleSheetLayoutView="100" workbookViewId="0">
      <selection activeCell="C34" sqref="C34"/>
    </sheetView>
  </sheetViews>
  <sheetFormatPr defaultRowHeight="15" x14ac:dyDescent="0.25"/>
  <cols>
    <col min="1" max="1" width="4.5703125" customWidth="1"/>
    <col min="2" max="2" width="9.85546875" customWidth="1"/>
    <col min="3" max="3" width="25.42578125" customWidth="1"/>
    <col min="4" max="4" width="13" customWidth="1"/>
    <col min="5" max="5" width="11.5703125" customWidth="1"/>
    <col min="6" max="6" width="11.28515625" customWidth="1"/>
    <col min="7" max="8" width="10.42578125" bestFit="1" customWidth="1"/>
    <col min="9" max="10" width="9.28515625" bestFit="1" customWidth="1"/>
    <col min="11" max="11" width="11.85546875" bestFit="1" customWidth="1"/>
    <col min="12" max="13" width="10" bestFit="1" customWidth="1"/>
  </cols>
  <sheetData>
    <row r="1" spans="1:15" x14ac:dyDescent="0.25">
      <c r="B1" s="245" t="s">
        <v>190</v>
      </c>
      <c r="C1" s="245"/>
      <c r="D1" s="245"/>
      <c r="E1" s="245"/>
      <c r="F1" s="245"/>
    </row>
    <row r="2" spans="1:15" ht="27.75" customHeight="1" x14ac:dyDescent="0.25">
      <c r="B2" s="222" t="s">
        <v>241</v>
      </c>
      <c r="C2" s="222"/>
      <c r="D2" s="222"/>
      <c r="E2" s="222"/>
      <c r="F2" s="222"/>
      <c r="G2" s="222"/>
      <c r="H2" s="222"/>
      <c r="I2" s="222"/>
      <c r="J2" s="222"/>
    </row>
    <row r="3" spans="1:15" s="28" customFormat="1" ht="13.5" customHeight="1" x14ac:dyDescent="0.2">
      <c r="A3" s="270" t="s">
        <v>110</v>
      </c>
      <c r="B3" s="270" t="s">
        <v>141</v>
      </c>
      <c r="C3" s="270" t="s">
        <v>218</v>
      </c>
      <c r="D3" s="270" t="s">
        <v>219</v>
      </c>
      <c r="E3" s="278" t="s">
        <v>220</v>
      </c>
      <c r="F3" s="279"/>
      <c r="G3" s="279"/>
      <c r="H3" s="280"/>
      <c r="I3" s="270" t="s">
        <v>221</v>
      </c>
      <c r="J3" s="270" t="s">
        <v>222</v>
      </c>
      <c r="K3" s="270" t="s">
        <v>223</v>
      </c>
    </row>
    <row r="4" spans="1:15" s="28" customFormat="1" ht="14.25" customHeight="1" x14ac:dyDescent="0.2">
      <c r="A4" s="271"/>
      <c r="B4" s="271"/>
      <c r="C4" s="271"/>
      <c r="D4" s="271"/>
      <c r="E4" s="281"/>
      <c r="F4" s="282"/>
      <c r="G4" s="282"/>
      <c r="H4" s="283"/>
      <c r="I4" s="271"/>
      <c r="J4" s="271"/>
      <c r="K4" s="271"/>
    </row>
    <row r="5" spans="1:15" s="28" customFormat="1" ht="16.5" customHeight="1" x14ac:dyDescent="0.2">
      <c r="A5" s="271"/>
      <c r="B5" s="271"/>
      <c r="C5" s="271"/>
      <c r="D5" s="271"/>
      <c r="E5" s="273" t="s">
        <v>224</v>
      </c>
      <c r="F5" s="275" t="s">
        <v>28</v>
      </c>
      <c r="G5" s="276"/>
      <c r="H5" s="277"/>
      <c r="I5" s="271"/>
      <c r="J5" s="271"/>
      <c r="K5" s="271"/>
    </row>
    <row r="6" spans="1:15" s="28" customFormat="1" ht="48" customHeight="1" x14ac:dyDescent="0.2">
      <c r="A6" s="272"/>
      <c r="B6" s="272"/>
      <c r="C6" s="272"/>
      <c r="D6" s="272"/>
      <c r="E6" s="274"/>
      <c r="F6" s="74" t="s">
        <v>225</v>
      </c>
      <c r="G6" s="74" t="s">
        <v>226</v>
      </c>
      <c r="H6" s="74" t="s">
        <v>227</v>
      </c>
      <c r="I6" s="272"/>
      <c r="J6" s="272"/>
      <c r="K6" s="272"/>
      <c r="M6" s="27"/>
      <c r="N6" s="27"/>
      <c r="O6" s="27"/>
    </row>
    <row r="7" spans="1:15" s="28" customFormat="1" ht="15" customHeight="1" x14ac:dyDescent="0.2">
      <c r="A7" s="68">
        <v>1</v>
      </c>
      <c r="B7" s="68">
        <v>1</v>
      </c>
      <c r="C7" s="68">
        <v>2</v>
      </c>
      <c r="D7" s="68">
        <v>3</v>
      </c>
      <c r="E7" s="68">
        <v>4</v>
      </c>
      <c r="F7" s="68">
        <v>5</v>
      </c>
      <c r="G7" s="68">
        <v>6</v>
      </c>
      <c r="H7" s="68">
        <v>7</v>
      </c>
      <c r="I7" s="68">
        <v>8</v>
      </c>
      <c r="J7" s="66">
        <v>9</v>
      </c>
      <c r="K7" s="68">
        <v>10</v>
      </c>
      <c r="M7" s="27"/>
      <c r="N7" s="27"/>
      <c r="O7" s="27"/>
    </row>
    <row r="8" spans="1:15" s="28" customFormat="1" ht="25.5" customHeight="1" x14ac:dyDescent="0.2">
      <c r="A8" s="68">
        <v>1</v>
      </c>
      <c r="B8" s="68">
        <v>211</v>
      </c>
      <c r="C8" s="75" t="s">
        <v>228</v>
      </c>
      <c r="D8" s="69"/>
      <c r="E8" s="62">
        <f>E9</f>
        <v>33060</v>
      </c>
      <c r="F8" s="62">
        <v>27060</v>
      </c>
      <c r="G8" s="62">
        <f t="shared" ref="G8:J8" si="0">G9</f>
        <v>0</v>
      </c>
      <c r="H8" s="62">
        <f>H9</f>
        <v>6000</v>
      </c>
      <c r="I8" s="62">
        <f t="shared" si="0"/>
        <v>0</v>
      </c>
      <c r="J8" s="62">
        <f t="shared" si="0"/>
        <v>0</v>
      </c>
      <c r="K8" s="62">
        <f>E8*12</f>
        <v>396720</v>
      </c>
      <c r="M8" s="27"/>
      <c r="N8" s="27"/>
      <c r="O8" s="27"/>
    </row>
    <row r="9" spans="1:15" s="28" customFormat="1" ht="14.25" customHeight="1" x14ac:dyDescent="0.2">
      <c r="A9" s="140">
        <v>2</v>
      </c>
      <c r="B9" s="68">
        <v>211</v>
      </c>
      <c r="C9" s="75" t="s">
        <v>292</v>
      </c>
      <c r="D9" s="69">
        <v>1</v>
      </c>
      <c r="E9" s="62">
        <f>F9+H9</f>
        <v>33060</v>
      </c>
      <c r="F9" s="62">
        <v>27060</v>
      </c>
      <c r="G9" s="62"/>
      <c r="H9" s="62">
        <v>6000</v>
      </c>
      <c r="I9" s="62"/>
      <c r="J9" s="62"/>
      <c r="K9" s="62">
        <v>296720</v>
      </c>
      <c r="M9" s="27"/>
      <c r="N9" s="27"/>
      <c r="O9" s="27"/>
    </row>
    <row r="10" spans="1:15" s="28" customFormat="1" ht="20.25" customHeight="1" x14ac:dyDescent="0.2">
      <c r="A10" s="140">
        <v>3</v>
      </c>
      <c r="B10" s="68">
        <v>211</v>
      </c>
      <c r="C10" s="75" t="s">
        <v>229</v>
      </c>
      <c r="D10" s="69"/>
      <c r="E10" s="62">
        <f>F10+H10</f>
        <v>29967.599999999999</v>
      </c>
      <c r="F10" s="62">
        <v>21467.599999999999</v>
      </c>
      <c r="G10" s="62">
        <v>0</v>
      </c>
      <c r="H10" s="62">
        <f>H11</f>
        <v>8500</v>
      </c>
      <c r="I10" s="62">
        <f t="shared" ref="I10:J10" si="1">I11</f>
        <v>0</v>
      </c>
      <c r="J10" s="62">
        <f t="shared" si="1"/>
        <v>0</v>
      </c>
      <c r="K10" s="62">
        <f>K11</f>
        <v>539772.55000000005</v>
      </c>
      <c r="M10" s="27"/>
      <c r="N10" s="27"/>
      <c r="O10" s="27"/>
    </row>
    <row r="11" spans="1:15" s="28" customFormat="1" ht="20.25" customHeight="1" x14ac:dyDescent="0.2">
      <c r="A11" s="140">
        <v>4</v>
      </c>
      <c r="B11" s="68">
        <v>211</v>
      </c>
      <c r="C11" s="75" t="s">
        <v>293</v>
      </c>
      <c r="D11" s="69">
        <v>2</v>
      </c>
      <c r="E11" s="62">
        <f>F11+H11</f>
        <v>29967.599999999999</v>
      </c>
      <c r="F11" s="62">
        <v>21467.599999999999</v>
      </c>
      <c r="G11" s="62"/>
      <c r="H11" s="62">
        <v>8500</v>
      </c>
      <c r="I11" s="62"/>
      <c r="J11" s="62"/>
      <c r="K11" s="62">
        <v>539772.55000000005</v>
      </c>
      <c r="M11" s="27"/>
      <c r="N11" s="27"/>
      <c r="O11" s="27"/>
    </row>
    <row r="12" spans="1:15" s="28" customFormat="1" ht="27" customHeight="1" x14ac:dyDescent="0.2">
      <c r="A12" s="140">
        <v>5</v>
      </c>
      <c r="B12" s="68">
        <v>211</v>
      </c>
      <c r="C12" s="75" t="s">
        <v>230</v>
      </c>
      <c r="D12" s="69"/>
      <c r="E12" s="62">
        <f>E13+E14</f>
        <v>35143.32</v>
      </c>
      <c r="F12" s="62">
        <f>F13+F14+F31</f>
        <v>39193</v>
      </c>
      <c r="G12" s="62">
        <v>0</v>
      </c>
      <c r="H12" s="62">
        <f>H13+H14+H31</f>
        <v>15400</v>
      </c>
      <c r="I12" s="62">
        <f>I13+I14+I31</f>
        <v>0</v>
      </c>
      <c r="J12" s="62">
        <v>0</v>
      </c>
      <c r="K12" s="62">
        <f>K13+K14</f>
        <v>541902.78</v>
      </c>
      <c r="L12" s="76"/>
      <c r="M12" s="27"/>
      <c r="N12" s="27"/>
      <c r="O12" s="27"/>
    </row>
    <row r="13" spans="1:15" s="28" customFormat="1" ht="27" customHeight="1" x14ac:dyDescent="0.2">
      <c r="A13" s="140">
        <v>6</v>
      </c>
      <c r="B13" s="68">
        <v>211</v>
      </c>
      <c r="C13" s="75" t="s">
        <v>294</v>
      </c>
      <c r="D13" s="69">
        <v>2</v>
      </c>
      <c r="E13" s="62">
        <f>F13+H13</f>
        <v>17471</v>
      </c>
      <c r="F13" s="62">
        <v>10971</v>
      </c>
      <c r="G13" s="62"/>
      <c r="H13" s="62">
        <v>6500</v>
      </c>
      <c r="I13" s="62"/>
      <c r="J13" s="62"/>
      <c r="K13" s="62">
        <v>319304</v>
      </c>
      <c r="L13" s="76"/>
      <c r="M13" s="27"/>
      <c r="N13" s="27"/>
      <c r="O13" s="27"/>
    </row>
    <row r="14" spans="1:15" s="28" customFormat="1" ht="27" customHeight="1" x14ac:dyDescent="0.2">
      <c r="A14" s="140">
        <v>7</v>
      </c>
      <c r="B14" s="117">
        <v>211</v>
      </c>
      <c r="C14" s="75" t="s">
        <v>295</v>
      </c>
      <c r="D14" s="69">
        <v>1</v>
      </c>
      <c r="E14" s="62">
        <f>F14+H14</f>
        <v>17672.32</v>
      </c>
      <c r="F14" s="62">
        <v>11272.32</v>
      </c>
      <c r="G14" s="62"/>
      <c r="H14" s="62">
        <v>6400</v>
      </c>
      <c r="I14" s="62"/>
      <c r="J14" s="62"/>
      <c r="K14" s="62">
        <v>222598.78</v>
      </c>
      <c r="L14" s="76"/>
      <c r="M14" s="27"/>
      <c r="N14" s="27"/>
      <c r="O14" s="27"/>
    </row>
    <row r="15" spans="1:15" s="28" customFormat="1" ht="18" customHeight="1" x14ac:dyDescent="0.2">
      <c r="A15" s="32"/>
      <c r="B15" s="68"/>
      <c r="C15" s="32" t="s">
        <v>117</v>
      </c>
      <c r="D15" s="68"/>
      <c r="E15" s="48"/>
      <c r="F15" s="48"/>
      <c r="G15" s="48"/>
      <c r="H15" s="48"/>
      <c r="I15" s="48"/>
      <c r="J15" s="48"/>
      <c r="K15" s="77">
        <f>K8+K10+K12</f>
        <v>1478395.33</v>
      </c>
      <c r="L15" s="27"/>
      <c r="M15" s="27"/>
      <c r="N15" s="27"/>
      <c r="O15" s="27"/>
    </row>
    <row r="16" spans="1:15" x14ac:dyDescent="0.25">
      <c r="M16" s="130"/>
    </row>
    <row r="19" spans="1:15" ht="27.75" customHeight="1" x14ac:dyDescent="0.25">
      <c r="B19" s="222" t="s">
        <v>231</v>
      </c>
      <c r="C19" s="222"/>
      <c r="D19" s="222"/>
      <c r="E19" s="222"/>
      <c r="F19" s="222"/>
      <c r="G19" s="222"/>
      <c r="H19" s="222"/>
      <c r="I19" s="222"/>
      <c r="J19" s="222"/>
    </row>
    <row r="20" spans="1:15" s="28" customFormat="1" ht="13.5" customHeight="1" x14ac:dyDescent="0.2">
      <c r="A20" s="270" t="s">
        <v>110</v>
      </c>
      <c r="B20" s="270" t="s">
        <v>141</v>
      </c>
      <c r="C20" s="270" t="s">
        <v>218</v>
      </c>
      <c r="D20" s="270" t="s">
        <v>219</v>
      </c>
      <c r="E20" s="278" t="s">
        <v>220</v>
      </c>
      <c r="F20" s="279"/>
      <c r="G20" s="279"/>
      <c r="H20" s="280"/>
      <c r="I20" s="270" t="s">
        <v>221</v>
      </c>
      <c r="J20" s="270" t="s">
        <v>222</v>
      </c>
      <c r="K20" s="270" t="s">
        <v>223</v>
      </c>
    </row>
    <row r="21" spans="1:15" s="28" customFormat="1" ht="14.25" customHeight="1" x14ac:dyDescent="0.2">
      <c r="A21" s="271"/>
      <c r="B21" s="271"/>
      <c r="C21" s="271"/>
      <c r="D21" s="271"/>
      <c r="E21" s="281"/>
      <c r="F21" s="282"/>
      <c r="G21" s="282"/>
      <c r="H21" s="283"/>
      <c r="I21" s="271"/>
      <c r="J21" s="271"/>
      <c r="K21" s="271"/>
    </row>
    <row r="22" spans="1:15" s="28" customFormat="1" ht="16.5" customHeight="1" x14ac:dyDescent="0.2">
      <c r="A22" s="271"/>
      <c r="B22" s="271"/>
      <c r="C22" s="271"/>
      <c r="D22" s="271"/>
      <c r="E22" s="273" t="s">
        <v>224</v>
      </c>
      <c r="F22" s="275" t="s">
        <v>28</v>
      </c>
      <c r="G22" s="276"/>
      <c r="H22" s="277"/>
      <c r="I22" s="271"/>
      <c r="J22" s="271"/>
      <c r="K22" s="271"/>
    </row>
    <row r="23" spans="1:15" s="28" customFormat="1" ht="48" customHeight="1" x14ac:dyDescent="0.2">
      <c r="A23" s="272"/>
      <c r="B23" s="272"/>
      <c r="C23" s="272"/>
      <c r="D23" s="272"/>
      <c r="E23" s="274"/>
      <c r="F23" s="74" t="s">
        <v>225</v>
      </c>
      <c r="G23" s="74" t="s">
        <v>226</v>
      </c>
      <c r="H23" s="74" t="s">
        <v>227</v>
      </c>
      <c r="I23" s="272"/>
      <c r="J23" s="272"/>
      <c r="K23" s="272"/>
      <c r="M23" s="27"/>
      <c r="N23" s="27"/>
      <c r="O23" s="27"/>
    </row>
    <row r="24" spans="1:15" s="28" customFormat="1" ht="15" customHeight="1" x14ac:dyDescent="0.2">
      <c r="A24" s="68">
        <v>1</v>
      </c>
      <c r="B24" s="68">
        <v>1</v>
      </c>
      <c r="C24" s="68">
        <v>2</v>
      </c>
      <c r="D24" s="68">
        <v>3</v>
      </c>
      <c r="E24" s="68">
        <v>4</v>
      </c>
      <c r="F24" s="68">
        <v>5</v>
      </c>
      <c r="G24" s="68">
        <v>6</v>
      </c>
      <c r="H24" s="68">
        <v>7</v>
      </c>
      <c r="I24" s="68">
        <v>8</v>
      </c>
      <c r="J24" s="66">
        <v>9</v>
      </c>
      <c r="K24" s="68">
        <v>10</v>
      </c>
      <c r="M24" s="27"/>
      <c r="N24" s="27"/>
      <c r="O24" s="27"/>
    </row>
    <row r="25" spans="1:15" s="28" customFormat="1" ht="27" customHeight="1" x14ac:dyDescent="0.2">
      <c r="A25" s="68">
        <v>1</v>
      </c>
      <c r="B25" s="68">
        <v>211</v>
      </c>
      <c r="C25" s="78" t="s">
        <v>297</v>
      </c>
      <c r="D25" s="67">
        <v>2</v>
      </c>
      <c r="E25" s="79">
        <f>F25+H25</f>
        <v>13272.32</v>
      </c>
      <c r="F25" s="79">
        <v>11272.32</v>
      </c>
      <c r="G25" s="79"/>
      <c r="H25" s="79">
        <v>2000</v>
      </c>
      <c r="I25" s="79"/>
      <c r="J25" s="79"/>
      <c r="K25" s="79">
        <f>E25*D25*12</f>
        <v>318535.67999999999</v>
      </c>
      <c r="L25" s="76"/>
      <c r="M25" s="27">
        <f>K15+K32</f>
        <v>3204790.8200000003</v>
      </c>
      <c r="N25" s="27"/>
      <c r="O25" s="27"/>
    </row>
    <row r="26" spans="1:15" s="28" customFormat="1" ht="27" customHeight="1" x14ac:dyDescent="0.2">
      <c r="A26" s="140">
        <v>2</v>
      </c>
      <c r="B26" s="68">
        <v>211</v>
      </c>
      <c r="C26" s="78" t="s">
        <v>298</v>
      </c>
      <c r="D26" s="67">
        <v>0.5</v>
      </c>
      <c r="E26" s="79">
        <f t="shared" ref="E26:E31" si="2">F26+H26</f>
        <v>13019.04</v>
      </c>
      <c r="F26" s="79">
        <v>11519.04</v>
      </c>
      <c r="G26" s="79"/>
      <c r="H26" s="79">
        <v>1500</v>
      </c>
      <c r="I26" s="79"/>
      <c r="J26" s="79"/>
      <c r="K26" s="79">
        <f>E26*D26*12</f>
        <v>78114.240000000005</v>
      </c>
      <c r="L26" s="76"/>
      <c r="M26" s="27"/>
      <c r="N26" s="27"/>
      <c r="O26" s="27"/>
    </row>
    <row r="27" spans="1:15" s="28" customFormat="1" ht="27" customHeight="1" x14ac:dyDescent="0.2">
      <c r="A27" s="140">
        <v>3</v>
      </c>
      <c r="B27" s="68">
        <v>211</v>
      </c>
      <c r="C27" s="78" t="s">
        <v>299</v>
      </c>
      <c r="D27" s="67">
        <v>0.5</v>
      </c>
      <c r="E27" s="79">
        <f t="shared" si="2"/>
        <v>14051.96</v>
      </c>
      <c r="F27" s="79">
        <v>12551.96</v>
      </c>
      <c r="G27" s="79"/>
      <c r="H27" s="79">
        <v>1500</v>
      </c>
      <c r="I27" s="79"/>
      <c r="J27" s="79"/>
      <c r="K27" s="79">
        <f t="shared" ref="K27:K31" si="3">E27*D27*12</f>
        <v>84311.76</v>
      </c>
      <c r="L27" s="76"/>
      <c r="M27" s="27"/>
      <c r="N27" s="27"/>
      <c r="O27" s="27"/>
    </row>
    <row r="28" spans="1:15" s="28" customFormat="1" ht="16.5" customHeight="1" x14ac:dyDescent="0.2">
      <c r="A28" s="140">
        <v>4</v>
      </c>
      <c r="B28" s="68">
        <v>211</v>
      </c>
      <c r="C28" s="78" t="s">
        <v>300</v>
      </c>
      <c r="D28" s="67">
        <v>0.5</v>
      </c>
      <c r="E28" s="79">
        <f t="shared" si="2"/>
        <v>12694</v>
      </c>
      <c r="F28" s="79">
        <v>10944</v>
      </c>
      <c r="G28" s="79"/>
      <c r="H28" s="79">
        <v>1750</v>
      </c>
      <c r="I28" s="79"/>
      <c r="J28" s="79"/>
      <c r="K28" s="79">
        <f t="shared" si="3"/>
        <v>76164</v>
      </c>
      <c r="M28" s="27"/>
      <c r="N28" s="27"/>
      <c r="O28" s="27"/>
    </row>
    <row r="29" spans="1:15" s="28" customFormat="1" ht="16.5" customHeight="1" x14ac:dyDescent="0.2">
      <c r="A29" s="140">
        <v>5</v>
      </c>
      <c r="B29" s="68">
        <v>211</v>
      </c>
      <c r="C29" s="78" t="s">
        <v>301</v>
      </c>
      <c r="D29" s="67">
        <v>3</v>
      </c>
      <c r="E29" s="79">
        <f t="shared" si="2"/>
        <v>12472.32</v>
      </c>
      <c r="F29" s="79">
        <v>11272.32</v>
      </c>
      <c r="G29" s="79"/>
      <c r="H29" s="79">
        <v>1200</v>
      </c>
      <c r="I29" s="79"/>
      <c r="J29" s="79"/>
      <c r="K29" s="79">
        <f t="shared" si="3"/>
        <v>449003.52000000002</v>
      </c>
      <c r="M29" s="27"/>
      <c r="N29" s="27"/>
      <c r="O29" s="27"/>
    </row>
    <row r="30" spans="1:15" s="28" customFormat="1" ht="16.5" customHeight="1" x14ac:dyDescent="0.2">
      <c r="A30" s="140">
        <v>6</v>
      </c>
      <c r="B30" s="68">
        <v>211</v>
      </c>
      <c r="C30" s="78" t="s">
        <v>302</v>
      </c>
      <c r="D30" s="67">
        <v>4</v>
      </c>
      <c r="E30" s="79">
        <f t="shared" si="2"/>
        <v>12772.32</v>
      </c>
      <c r="F30" s="79">
        <v>11272.32</v>
      </c>
      <c r="G30" s="79"/>
      <c r="H30" s="79">
        <v>1500</v>
      </c>
      <c r="I30" s="79"/>
      <c r="J30" s="79"/>
      <c r="K30" s="79">
        <v>486870.13</v>
      </c>
      <c r="L30" s="79"/>
      <c r="M30" s="27"/>
      <c r="N30" s="27"/>
      <c r="O30" s="27"/>
    </row>
    <row r="31" spans="1:15" s="28" customFormat="1" ht="16.5" customHeight="1" x14ac:dyDescent="0.2">
      <c r="A31" s="140">
        <v>7</v>
      </c>
      <c r="B31" s="68">
        <v>211</v>
      </c>
      <c r="C31" s="78" t="s">
        <v>296</v>
      </c>
      <c r="D31" s="123">
        <v>1</v>
      </c>
      <c r="E31" s="79">
        <f t="shared" si="2"/>
        <v>19449.68</v>
      </c>
      <c r="F31" s="79">
        <v>16949.68</v>
      </c>
      <c r="G31" s="79"/>
      <c r="H31" s="79">
        <v>2500</v>
      </c>
      <c r="I31" s="79"/>
      <c r="J31" s="79"/>
      <c r="K31" s="79">
        <f t="shared" si="3"/>
        <v>233396.16</v>
      </c>
      <c r="M31" s="27"/>
      <c r="N31" s="27"/>
      <c r="O31" s="27"/>
    </row>
    <row r="32" spans="1:15" s="28" customFormat="1" ht="18" customHeight="1" x14ac:dyDescent="0.2">
      <c r="A32" s="32"/>
      <c r="B32" s="68"/>
      <c r="C32" s="32" t="s">
        <v>117</v>
      </c>
      <c r="D32" s="68"/>
      <c r="E32" s="48"/>
      <c r="F32" s="48"/>
      <c r="G32" s="48"/>
      <c r="H32" s="48"/>
      <c r="I32" s="48"/>
      <c r="J32" s="48"/>
      <c r="K32" s="77">
        <f>K25+K26+K27+K28+K29+K30+K31</f>
        <v>1726395.49</v>
      </c>
      <c r="L32" s="27"/>
      <c r="M32" s="27"/>
      <c r="N32" s="27"/>
      <c r="O32" s="27"/>
    </row>
    <row r="34" spans="13:13" x14ac:dyDescent="0.25">
      <c r="M34" s="130"/>
    </row>
  </sheetData>
  <mergeCells count="23">
    <mergeCell ref="A3:A6"/>
    <mergeCell ref="B2:J2"/>
    <mergeCell ref="B19:J19"/>
    <mergeCell ref="B3:B6"/>
    <mergeCell ref="C3:C6"/>
    <mergeCell ref="D3:D6"/>
    <mergeCell ref="E3:H4"/>
    <mergeCell ref="I3:I6"/>
    <mergeCell ref="J3:J6"/>
    <mergeCell ref="A20:A23"/>
    <mergeCell ref="B20:B23"/>
    <mergeCell ref="C20:C23"/>
    <mergeCell ref="D20:D23"/>
    <mergeCell ref="E20:H21"/>
    <mergeCell ref="J20:J23"/>
    <mergeCell ref="K20:K23"/>
    <mergeCell ref="E22:E23"/>
    <mergeCell ref="F22:H22"/>
    <mergeCell ref="B1:F1"/>
    <mergeCell ref="I20:I23"/>
    <mergeCell ref="K3:K6"/>
    <mergeCell ref="E5:E6"/>
    <mergeCell ref="F5:H5"/>
  </mergeCells>
  <pageMargins left="0.70866141732283472" right="0" top="0.74803149606299213" bottom="0" header="0.31496062992125984" footer="0.31496062992125984"/>
  <pageSetup paperSize="9" scale="7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Лист1</vt:lpstr>
      <vt:lpstr>Лист2 нов</vt:lpstr>
      <vt:lpstr>Лист3 нов</vt:lpstr>
      <vt:lpstr>Расчет листы 1,3-5</vt:lpstr>
      <vt:lpstr>Расчет листы 2</vt:lpstr>
      <vt:lpstr>Лист1!Область_печати</vt:lpstr>
      <vt:lpstr>'Лист2 нов'!Область_печати</vt:lpstr>
      <vt:lpstr>'Лист3 нов'!Область_печати</vt:lpstr>
      <vt:lpstr>'Расчет листы 1,3-5'!Область_печати</vt:lpstr>
      <vt:lpstr>'Расчет листы 2'!Область_печати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Наталья С. Дивеева</cp:lastModifiedBy>
  <cp:lastPrinted>2023-02-14T07:07:08Z</cp:lastPrinted>
  <dcterms:created xsi:type="dcterms:W3CDTF">2019-11-01T07:30:15Z</dcterms:created>
  <dcterms:modified xsi:type="dcterms:W3CDTF">2023-02-14T07:20:23Z</dcterms:modified>
</cp:coreProperties>
</file>